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919"/>
  <workbookPr filterPrivacy="1" hidePivotFieldList="1" defaultThemeVersion="124226"/>
  <xr:revisionPtr revIDLastSave="1879" documentId="103_{CE2AEA9A-AED4-41E3-81D4-C3B1A1010D9D}" xr6:coauthVersionLast="37" xr6:coauthVersionMax="37" xr10:uidLastSave="{80AFFF3A-8A1A-4D12-A88D-57410E42CB3F}"/>
  <bookViews>
    <workbookView xWindow="0" yWindow="0" windowWidth="21570" windowHeight="7785" firstSheet="3" activeTab="1" xr2:uid="{00000000-000D-0000-FFFF-FFFF00000000}"/>
  </bookViews>
  <sheets>
    <sheet name="Summary" sheetId="6" r:id="rId1"/>
    <sheet name="BOQ Cheque" sheetId="1" r:id="rId2"/>
    <sheet name="Cash" sheetId="2" r:id="rId3"/>
    <sheet name="BOQ Savings" sheetId="7" r:id="rId4"/>
    <sheet name="BOQ Term" sheetId="3" r:id="rId5"/>
    <sheet name="Categories" sheetId="4" r:id="rId6"/>
    <sheet name="Budget" sheetId="9" r:id="rId7"/>
    <sheet name="Derived" sheetId="10" r:id="rId8"/>
    <sheet name="Tables" sheetId="12" r:id="rId9"/>
    <sheet name="Charts" sheetId="16" r:id="rId10"/>
  </sheets>
  <definedNames>
    <definedName name="_xlchart.v1.0" hidden="1">Derived!$AF$2:$AF$372</definedName>
    <definedName name="_xlchart.v1.1" hidden="1">Derived!$AG$2:$AG$372</definedName>
  </definedNames>
  <calcPr calcId="179020"/>
  <pivotCaches>
    <pivotCache cacheId="5271" r:id="rId11"/>
    <pivotCache cacheId="5272" r:id="rId12"/>
    <pivotCache cacheId="5273" r:id="rId13"/>
  </pivotCaches>
  <fileRecoveryPr autoRecover="0"/>
</workbook>
</file>

<file path=xl/calcChain.xml><?xml version="1.0" encoding="utf-8"?>
<calcChain xmlns="http://schemas.openxmlformats.org/spreadsheetml/2006/main">
  <c r="I34" i="1" l="1"/>
  <c r="E161" i="1"/>
  <c r="Y369" i="10"/>
  <c r="AA369" i="10"/>
  <c r="Y370" i="10"/>
  <c r="AG352" i="10"/>
  <c r="Y371" i="10"/>
  <c r="Y372" i="10"/>
  <c r="AA372" i="10"/>
  <c r="Y368" i="10"/>
  <c r="V369" i="10"/>
  <c r="V370" i="10"/>
  <c r="V371" i="10"/>
  <c r="V372" i="10"/>
  <c r="V368" i="10"/>
  <c r="S369" i="10"/>
  <c r="T369" i="10"/>
  <c r="S370" i="10"/>
  <c r="T370" i="10"/>
  <c r="S371" i="10"/>
  <c r="T371" i="10"/>
  <c r="S372" i="10"/>
  <c r="T372" i="10"/>
  <c r="T368" i="10"/>
  <c r="S368" i="10"/>
  <c r="Y356" i="10"/>
  <c r="Y357" i="10"/>
  <c r="Y358" i="10"/>
  <c r="AA358" i="10"/>
  <c r="Y359" i="10"/>
  <c r="AG344" i="10"/>
  <c r="Y360" i="10"/>
  <c r="AG345" i="10"/>
  <c r="Y361" i="10"/>
  <c r="Y362" i="10"/>
  <c r="AG346" i="10"/>
  <c r="Y363" i="10"/>
  <c r="AG347" i="10"/>
  <c r="Y364" i="10"/>
  <c r="Y365" i="10"/>
  <c r="Y366" i="10"/>
  <c r="AA366" i="10"/>
  <c r="Y367" i="10"/>
  <c r="AG350" i="10"/>
  <c r="Y355" i="10"/>
  <c r="V356" i="10"/>
  <c r="V357" i="10"/>
  <c r="V358" i="10"/>
  <c r="V359" i="10"/>
  <c r="V360" i="10"/>
  <c r="V361" i="10"/>
  <c r="V362" i="10"/>
  <c r="V363" i="10"/>
  <c r="V364" i="10"/>
  <c r="V365" i="10"/>
  <c r="V366" i="10"/>
  <c r="V367" i="10"/>
  <c r="V355" i="10"/>
  <c r="T355" i="10"/>
  <c r="T356" i="10"/>
  <c r="T357" i="10"/>
  <c r="T358" i="10"/>
  <c r="T359" i="10"/>
  <c r="T360" i="10"/>
  <c r="T361" i="10"/>
  <c r="T362" i="10"/>
  <c r="T363" i="10"/>
  <c r="T364" i="10"/>
  <c r="T365" i="10"/>
  <c r="T366" i="10"/>
  <c r="T367" i="10"/>
  <c r="S356" i="10"/>
  <c r="S357" i="10"/>
  <c r="S358" i="10"/>
  <c r="S359" i="10"/>
  <c r="S360" i="10"/>
  <c r="S361" i="10"/>
  <c r="S362" i="10"/>
  <c r="S363" i="10"/>
  <c r="S364" i="10"/>
  <c r="S365" i="10"/>
  <c r="S366" i="10"/>
  <c r="S367" i="10"/>
  <c r="S355" i="10"/>
  <c r="V296" i="10"/>
  <c r="Y296" i="10"/>
  <c r="V297" i="10"/>
  <c r="Y297" i="10"/>
  <c r="AG288" i="10"/>
  <c r="V298" i="10"/>
  <c r="Y298" i="10"/>
  <c r="V299" i="10"/>
  <c r="Y299" i="10"/>
  <c r="AG290" i="10"/>
  <c r="V300" i="10"/>
  <c r="Y300" i="10"/>
  <c r="V301" i="10"/>
  <c r="Y301" i="10"/>
  <c r="AA301" i="10"/>
  <c r="V302" i="10"/>
  <c r="Y302" i="10"/>
  <c r="AA302" i="10"/>
  <c r="V303" i="10"/>
  <c r="Y303" i="10"/>
  <c r="AG293" i="10"/>
  <c r="V304" i="10"/>
  <c r="Y304" i="10"/>
  <c r="AG294" i="10"/>
  <c r="V305" i="10"/>
  <c r="Y305" i="10"/>
  <c r="AG295" i="10"/>
  <c r="V306" i="10"/>
  <c r="Y306" i="10"/>
  <c r="Z306" i="10"/>
  <c r="V307" i="10"/>
  <c r="Y307" i="10"/>
  <c r="AG297" i="10"/>
  <c r="V308" i="10"/>
  <c r="Y308" i="10"/>
  <c r="V309" i="10"/>
  <c r="Y309" i="10"/>
  <c r="AA309" i="10"/>
  <c r="V310" i="10"/>
  <c r="Y310" i="10"/>
  <c r="AA310" i="10"/>
  <c r="V311" i="10"/>
  <c r="Y311" i="10"/>
  <c r="AG301" i="10"/>
  <c r="V312" i="10"/>
  <c r="Y312" i="10"/>
  <c r="AG302" i="10"/>
  <c r="V313" i="10"/>
  <c r="Y313" i="10"/>
  <c r="AG303" i="10"/>
  <c r="V314" i="10"/>
  <c r="Y314" i="10"/>
  <c r="V315" i="10"/>
  <c r="Y315" i="10"/>
  <c r="AG305" i="10"/>
  <c r="V316" i="10"/>
  <c r="Y316" i="10"/>
  <c r="V317" i="10"/>
  <c r="Y317" i="10"/>
  <c r="AA317" i="10"/>
  <c r="V318" i="10"/>
  <c r="Y318" i="10"/>
  <c r="AA318" i="10"/>
  <c r="V319" i="10"/>
  <c r="Y319" i="10"/>
  <c r="AG309" i="10"/>
  <c r="V320" i="10"/>
  <c r="Y320" i="10"/>
  <c r="AG310" i="10"/>
  <c r="V321" i="10"/>
  <c r="Y321" i="10"/>
  <c r="Z321" i="10"/>
  <c r="V322" i="10"/>
  <c r="Y322" i="10"/>
  <c r="V323" i="10"/>
  <c r="Y323" i="10"/>
  <c r="AG312" i="10"/>
  <c r="V324" i="10"/>
  <c r="Y324" i="10"/>
  <c r="V325" i="10"/>
  <c r="Y325" i="10"/>
  <c r="AA325" i="10"/>
  <c r="V326" i="10"/>
  <c r="Y326" i="10"/>
  <c r="AA326" i="10"/>
  <c r="V327" i="10"/>
  <c r="Y327" i="10"/>
  <c r="AG316" i="10"/>
  <c r="V328" i="10"/>
  <c r="Y328" i="10"/>
  <c r="AG317" i="10"/>
  <c r="V329" i="10"/>
  <c r="Y329" i="10"/>
  <c r="AG318" i="10"/>
  <c r="V330" i="10"/>
  <c r="Y330" i="10"/>
  <c r="V331" i="10"/>
  <c r="Y331" i="10"/>
  <c r="AG320" i="10"/>
  <c r="V332" i="10"/>
  <c r="Y332" i="10"/>
  <c r="V333" i="10"/>
  <c r="Y333" i="10"/>
  <c r="AA333" i="10"/>
  <c r="V334" i="10"/>
  <c r="Y334" i="10"/>
  <c r="AA334" i="10"/>
  <c r="V335" i="10"/>
  <c r="Y335" i="10"/>
  <c r="AG324" i="10"/>
  <c r="V336" i="10"/>
  <c r="Y336" i="10"/>
  <c r="AG325" i="10"/>
  <c r="V337" i="10"/>
  <c r="Y337" i="10"/>
  <c r="AG326" i="10"/>
  <c r="V338" i="10"/>
  <c r="Y338" i="10"/>
  <c r="V339" i="10"/>
  <c r="Y339" i="10"/>
  <c r="AG327" i="10"/>
  <c r="V340" i="10"/>
  <c r="Y340" i="10"/>
  <c r="V341" i="10"/>
  <c r="Y341" i="10"/>
  <c r="AA341" i="10"/>
  <c r="V342" i="10"/>
  <c r="Y342" i="10"/>
  <c r="AA342" i="10"/>
  <c r="V343" i="10"/>
  <c r="Y343" i="10"/>
  <c r="AG331" i="10"/>
  <c r="V344" i="10"/>
  <c r="Y344" i="10"/>
  <c r="AG332" i="10"/>
  <c r="V345" i="10"/>
  <c r="Y345" i="10"/>
  <c r="AG333" i="10"/>
  <c r="V346" i="10"/>
  <c r="Y346" i="10"/>
  <c r="V347" i="10"/>
  <c r="Y347" i="10"/>
  <c r="AG335" i="10"/>
  <c r="V348" i="10"/>
  <c r="Y348" i="10"/>
  <c r="V349" i="10"/>
  <c r="Y349" i="10"/>
  <c r="AA349" i="10"/>
  <c r="V350" i="10"/>
  <c r="Y350" i="10"/>
  <c r="AA350" i="10"/>
  <c r="V351" i="10"/>
  <c r="Y351" i="10"/>
  <c r="AG339" i="10"/>
  <c r="V352" i="10"/>
  <c r="Y352" i="10"/>
  <c r="AG340" i="10"/>
  <c r="V353" i="10"/>
  <c r="Y353" i="10"/>
  <c r="AG341" i="10"/>
  <c r="V354" i="10"/>
  <c r="Y354" i="10"/>
  <c r="T296" i="10"/>
  <c r="T297" i="10"/>
  <c r="T298" i="10"/>
  <c r="T299" i="10"/>
  <c r="T300" i="10"/>
  <c r="T301" i="10"/>
  <c r="T302" i="10"/>
  <c r="T303" i="10"/>
  <c r="T304" i="10"/>
  <c r="T305" i="10"/>
  <c r="T306" i="10"/>
  <c r="T307" i="10"/>
  <c r="T308" i="10"/>
  <c r="T309" i="10"/>
  <c r="T310" i="10"/>
  <c r="T311" i="10"/>
  <c r="T312" i="10"/>
  <c r="T313" i="10"/>
  <c r="T314" i="10"/>
  <c r="T315" i="10"/>
  <c r="T316" i="10"/>
  <c r="T317" i="10"/>
  <c r="T318" i="10"/>
  <c r="T319" i="10"/>
  <c r="T320" i="10"/>
  <c r="T321" i="10"/>
  <c r="T322" i="10"/>
  <c r="T323" i="10"/>
  <c r="T324" i="10"/>
  <c r="T325" i="10"/>
  <c r="T326" i="10"/>
  <c r="T327" i="10"/>
  <c r="T328" i="10"/>
  <c r="T329" i="10"/>
  <c r="T330" i="10"/>
  <c r="T331" i="10"/>
  <c r="T332" i="10"/>
  <c r="T333" i="10"/>
  <c r="T334" i="10"/>
  <c r="T335" i="10"/>
  <c r="T336" i="10"/>
  <c r="T337" i="10"/>
  <c r="T338" i="10"/>
  <c r="T339" i="10"/>
  <c r="T340" i="10"/>
  <c r="T341" i="10"/>
  <c r="T342" i="10"/>
  <c r="T343" i="10"/>
  <c r="T344" i="10"/>
  <c r="T345" i="10"/>
  <c r="T346" i="10"/>
  <c r="T347" i="10"/>
  <c r="T348" i="10"/>
  <c r="T349" i="10"/>
  <c r="T350" i="10"/>
  <c r="T351" i="10"/>
  <c r="T352" i="10"/>
  <c r="T353" i="10"/>
  <c r="T354" i="10"/>
  <c r="T2" i="10"/>
  <c r="V2" i="10"/>
  <c r="Y2" i="10"/>
  <c r="AA2" i="10"/>
  <c r="T3" i="10"/>
  <c r="V3" i="10"/>
  <c r="Y3" i="10"/>
  <c r="T4" i="10"/>
  <c r="V4" i="10"/>
  <c r="Y4" i="10"/>
  <c r="T5" i="10"/>
  <c r="V5" i="10"/>
  <c r="Y5" i="10"/>
  <c r="T6" i="10"/>
  <c r="V6" i="10"/>
  <c r="Y6" i="10"/>
  <c r="T7" i="10"/>
  <c r="V7" i="10"/>
  <c r="Y7" i="10"/>
  <c r="T8" i="10"/>
  <c r="V8" i="10"/>
  <c r="Y8" i="10"/>
  <c r="AG7" i="10"/>
  <c r="T9" i="10"/>
  <c r="V9" i="10"/>
  <c r="Y9" i="10"/>
  <c r="AG8" i="10"/>
  <c r="T10" i="10"/>
  <c r="V10" i="10"/>
  <c r="Y10" i="10"/>
  <c r="T11" i="10"/>
  <c r="V11" i="10"/>
  <c r="Y11" i="10"/>
  <c r="Z11" i="10"/>
  <c r="T12" i="10"/>
  <c r="V12" i="10"/>
  <c r="Y12" i="10"/>
  <c r="T13" i="10"/>
  <c r="V13" i="10"/>
  <c r="Y13" i="10"/>
  <c r="AA13" i="10"/>
  <c r="X13" i="10"/>
  <c r="AF12" i="10"/>
  <c r="T14" i="10"/>
  <c r="V14" i="10"/>
  <c r="Y14" i="10"/>
  <c r="AA14" i="10"/>
  <c r="T15" i="10"/>
  <c r="V15" i="10"/>
  <c r="Y15" i="10"/>
  <c r="T16" i="10"/>
  <c r="V16" i="10"/>
  <c r="Y16" i="10"/>
  <c r="AG15" i="10"/>
  <c r="T17" i="10"/>
  <c r="V17" i="10"/>
  <c r="Y17" i="10"/>
  <c r="AG16" i="10"/>
  <c r="T18" i="10"/>
  <c r="V18" i="10"/>
  <c r="Y18" i="10"/>
  <c r="T19" i="10"/>
  <c r="V19" i="10"/>
  <c r="Y19" i="10"/>
  <c r="T20" i="10"/>
  <c r="V20" i="10"/>
  <c r="Y20" i="10"/>
  <c r="T21" i="10"/>
  <c r="V21" i="10"/>
  <c r="Y21" i="10"/>
  <c r="T22" i="10"/>
  <c r="V22" i="10"/>
  <c r="Y22" i="10"/>
  <c r="AA22" i="10"/>
  <c r="T23" i="10"/>
  <c r="V23" i="10"/>
  <c r="Y23" i="10"/>
  <c r="T24" i="10"/>
  <c r="V24" i="10"/>
  <c r="Y24" i="10"/>
  <c r="AG22" i="10"/>
  <c r="T25" i="10"/>
  <c r="V25" i="10"/>
  <c r="Y25" i="10"/>
  <c r="AG23" i="10"/>
  <c r="T26" i="10"/>
  <c r="V26" i="10"/>
  <c r="Y26" i="10"/>
  <c r="X26" i="10"/>
  <c r="AF24" i="10"/>
  <c r="T27" i="10"/>
  <c r="V27" i="10"/>
  <c r="Y27" i="10"/>
  <c r="Z27" i="10"/>
  <c r="T28" i="10"/>
  <c r="V28" i="10"/>
  <c r="Y28" i="10"/>
  <c r="T29" i="10"/>
  <c r="V29" i="10"/>
  <c r="Y29" i="10"/>
  <c r="T30" i="10"/>
  <c r="V30" i="10"/>
  <c r="Y30" i="10"/>
  <c r="T31" i="10"/>
  <c r="V31" i="10"/>
  <c r="Y31" i="10"/>
  <c r="T32" i="10"/>
  <c r="V32" i="10"/>
  <c r="Y32" i="10"/>
  <c r="AG29" i="10"/>
  <c r="T33" i="10"/>
  <c r="V33" i="10"/>
  <c r="Y33" i="10"/>
  <c r="AG30" i="10"/>
  <c r="T34" i="10"/>
  <c r="V34" i="10"/>
  <c r="Y34" i="10"/>
  <c r="T35" i="10"/>
  <c r="V35" i="10"/>
  <c r="Y35" i="10"/>
  <c r="T36" i="10"/>
  <c r="V36" i="10"/>
  <c r="Y36" i="10"/>
  <c r="T37" i="10"/>
  <c r="V37" i="10"/>
  <c r="Y37" i="10"/>
  <c r="T38" i="10"/>
  <c r="V38" i="10"/>
  <c r="Y38" i="10"/>
  <c r="AA38" i="10"/>
  <c r="T39" i="10"/>
  <c r="V39" i="10"/>
  <c r="Y39" i="10"/>
  <c r="AA39" i="10"/>
  <c r="T40" i="10"/>
  <c r="V40" i="10"/>
  <c r="Y40" i="10"/>
  <c r="AG36" i="10"/>
  <c r="T41" i="10"/>
  <c r="V41" i="10"/>
  <c r="Y41" i="10"/>
  <c r="AG37" i="10"/>
  <c r="T42" i="10"/>
  <c r="V42" i="10"/>
  <c r="Y42" i="10"/>
  <c r="T43" i="10"/>
  <c r="V43" i="10"/>
  <c r="Y43" i="10"/>
  <c r="Z43" i="10"/>
  <c r="T44" i="10"/>
  <c r="V44" i="10"/>
  <c r="Y44" i="10"/>
  <c r="T45" i="10"/>
  <c r="V45" i="10"/>
  <c r="Y45" i="10"/>
  <c r="T46" i="10"/>
  <c r="V46" i="10"/>
  <c r="Y46" i="10"/>
  <c r="AA46" i="10"/>
  <c r="T47" i="10"/>
  <c r="V47" i="10"/>
  <c r="Y47" i="10"/>
  <c r="T48" i="10"/>
  <c r="V48" i="10"/>
  <c r="Y48" i="10"/>
  <c r="AG44" i="10"/>
  <c r="T49" i="10"/>
  <c r="V49" i="10"/>
  <c r="Y49" i="10"/>
  <c r="AG45" i="10"/>
  <c r="T50" i="10"/>
  <c r="V50" i="10"/>
  <c r="Y50" i="10"/>
  <c r="T51" i="10"/>
  <c r="V51" i="10"/>
  <c r="Y51" i="10"/>
  <c r="AG47" i="10"/>
  <c r="T52" i="10"/>
  <c r="V52" i="10"/>
  <c r="Y52" i="10"/>
  <c r="T53" i="10"/>
  <c r="V53" i="10"/>
  <c r="Y53" i="10"/>
  <c r="AA53" i="10"/>
  <c r="T54" i="10"/>
  <c r="V54" i="10"/>
  <c r="Y54" i="10"/>
  <c r="T55" i="10"/>
  <c r="V55" i="10"/>
  <c r="Y55" i="10"/>
  <c r="T56" i="10"/>
  <c r="V56" i="10"/>
  <c r="Y56" i="10"/>
  <c r="AG52" i="10"/>
  <c r="T57" i="10"/>
  <c r="V57" i="10"/>
  <c r="Y57" i="10"/>
  <c r="AG53" i="10"/>
  <c r="T58" i="10"/>
  <c r="V58" i="10"/>
  <c r="Y58" i="10"/>
  <c r="T59" i="10"/>
  <c r="V59" i="10"/>
  <c r="Y59" i="10"/>
  <c r="Z59" i="10"/>
  <c r="T60" i="10"/>
  <c r="V60" i="10"/>
  <c r="Y60" i="10"/>
  <c r="T61" i="10"/>
  <c r="V61" i="10"/>
  <c r="Y61" i="10"/>
  <c r="T62" i="10"/>
  <c r="V62" i="10"/>
  <c r="Y62" i="10"/>
  <c r="AA62" i="10"/>
  <c r="T63" i="10"/>
  <c r="V63" i="10"/>
  <c r="Y63" i="10"/>
  <c r="T64" i="10"/>
  <c r="V64" i="10"/>
  <c r="Y64" i="10"/>
  <c r="AG60" i="10"/>
  <c r="T65" i="10"/>
  <c r="V65" i="10"/>
  <c r="Y65" i="10"/>
  <c r="AG61" i="10"/>
  <c r="T66" i="10"/>
  <c r="V66" i="10"/>
  <c r="Y66" i="10"/>
  <c r="T67" i="10"/>
  <c r="V67" i="10"/>
  <c r="Y67" i="10"/>
  <c r="T68" i="10"/>
  <c r="V68" i="10"/>
  <c r="Y68" i="10"/>
  <c r="T69" i="10"/>
  <c r="V69" i="10"/>
  <c r="Y69" i="10"/>
  <c r="T70" i="10"/>
  <c r="V70" i="10"/>
  <c r="Y70" i="10"/>
  <c r="T71" i="10"/>
  <c r="V71" i="10"/>
  <c r="Y71" i="10"/>
  <c r="T72" i="10"/>
  <c r="V72" i="10"/>
  <c r="Y72" i="10"/>
  <c r="AG68" i="10"/>
  <c r="T73" i="10"/>
  <c r="V73" i="10"/>
  <c r="Y73" i="10"/>
  <c r="AG69" i="10"/>
  <c r="T74" i="10"/>
  <c r="V74" i="10"/>
  <c r="Y74" i="10"/>
  <c r="T75" i="10"/>
  <c r="V75" i="10"/>
  <c r="Y75" i="10"/>
  <c r="Z75" i="10"/>
  <c r="T76" i="10"/>
  <c r="V76" i="10"/>
  <c r="Y76" i="10"/>
  <c r="T77" i="10"/>
  <c r="V77" i="10"/>
  <c r="Y77" i="10"/>
  <c r="AA77" i="10"/>
  <c r="T78" i="10"/>
  <c r="V78" i="10"/>
  <c r="Y78" i="10"/>
  <c r="AA78" i="10"/>
  <c r="T79" i="10"/>
  <c r="V79" i="10"/>
  <c r="Y79" i="10"/>
  <c r="T80" i="10"/>
  <c r="V80" i="10"/>
  <c r="Y80" i="10"/>
  <c r="AG76" i="10"/>
  <c r="T81" i="10"/>
  <c r="V81" i="10"/>
  <c r="Y81" i="10"/>
  <c r="AG77" i="10"/>
  <c r="T82" i="10"/>
  <c r="V82" i="10"/>
  <c r="Y82" i="10"/>
  <c r="T83" i="10"/>
  <c r="V83" i="10"/>
  <c r="Y83" i="10"/>
  <c r="T84" i="10"/>
  <c r="V84" i="10"/>
  <c r="Y84" i="10"/>
  <c r="T85" i="10"/>
  <c r="V85" i="10"/>
  <c r="Y85" i="10"/>
  <c r="T86" i="10"/>
  <c r="V86" i="10"/>
  <c r="Y86" i="10"/>
  <c r="AA86" i="10"/>
  <c r="T87" i="10"/>
  <c r="V87" i="10"/>
  <c r="Y87" i="10"/>
  <c r="T88" i="10"/>
  <c r="V88" i="10"/>
  <c r="Y88" i="10"/>
  <c r="AG84" i="10"/>
  <c r="T89" i="10"/>
  <c r="V89" i="10"/>
  <c r="Y89" i="10"/>
  <c r="AG85" i="10"/>
  <c r="T90" i="10"/>
  <c r="V90" i="10"/>
  <c r="Y90" i="10"/>
  <c r="T91" i="10"/>
  <c r="V91" i="10"/>
  <c r="Y91" i="10"/>
  <c r="Z91" i="10"/>
  <c r="T92" i="10"/>
  <c r="V92" i="10"/>
  <c r="Y92" i="10"/>
  <c r="T93" i="10"/>
  <c r="V93" i="10"/>
  <c r="Y93" i="10"/>
  <c r="T94" i="10"/>
  <c r="V94" i="10"/>
  <c r="Y94" i="10"/>
  <c r="T95" i="10"/>
  <c r="V95" i="10"/>
  <c r="Y95" i="10"/>
  <c r="T96" i="10"/>
  <c r="V96" i="10"/>
  <c r="Y96" i="10"/>
  <c r="AG92" i="10"/>
  <c r="T97" i="10"/>
  <c r="V97" i="10"/>
  <c r="Y97" i="10"/>
  <c r="AG93" i="10"/>
  <c r="T98" i="10"/>
  <c r="V98" i="10"/>
  <c r="Y98" i="10"/>
  <c r="T99" i="10"/>
  <c r="V99" i="10"/>
  <c r="Y99" i="10"/>
  <c r="AG95" i="10"/>
  <c r="T100" i="10"/>
  <c r="V100" i="10"/>
  <c r="Y100" i="10"/>
  <c r="T101" i="10"/>
  <c r="V101" i="10"/>
  <c r="Y101" i="10"/>
  <c r="AA101" i="10"/>
  <c r="T102" i="10"/>
  <c r="V102" i="10"/>
  <c r="Y102" i="10"/>
  <c r="AA102" i="10"/>
  <c r="T103" i="10"/>
  <c r="V103" i="10"/>
  <c r="Y103" i="10"/>
  <c r="T104" i="10"/>
  <c r="V104" i="10"/>
  <c r="Y104" i="10"/>
  <c r="AG100" i="10"/>
  <c r="T105" i="10"/>
  <c r="V105" i="10"/>
  <c r="Y105" i="10"/>
  <c r="AG101" i="10"/>
  <c r="T106" i="10"/>
  <c r="V106" i="10"/>
  <c r="Y106" i="10"/>
  <c r="T107" i="10"/>
  <c r="V107" i="10"/>
  <c r="Y107" i="10"/>
  <c r="AG103" i="10"/>
  <c r="T108" i="10"/>
  <c r="V108" i="10"/>
  <c r="Y108" i="10"/>
  <c r="T109" i="10"/>
  <c r="V109" i="10"/>
  <c r="Y109" i="10"/>
  <c r="T110" i="10"/>
  <c r="V110" i="10"/>
  <c r="Y110" i="10"/>
  <c r="AA110" i="10"/>
  <c r="T111" i="10"/>
  <c r="V111" i="10"/>
  <c r="Y111" i="10"/>
  <c r="T112" i="10"/>
  <c r="V112" i="10"/>
  <c r="Y112" i="10"/>
  <c r="AG107" i="10"/>
  <c r="T113" i="10"/>
  <c r="V113" i="10"/>
  <c r="Y113" i="10"/>
  <c r="AG108" i="10"/>
  <c r="T114" i="10"/>
  <c r="V114" i="10"/>
  <c r="Y114" i="10"/>
  <c r="T115" i="10"/>
  <c r="V115" i="10"/>
  <c r="Y115" i="10"/>
  <c r="AG110" i="10"/>
  <c r="T116" i="10"/>
  <c r="V116" i="10"/>
  <c r="Y116" i="10"/>
  <c r="AA116" i="10"/>
  <c r="I116" i="1"/>
  <c r="X116" i="10"/>
  <c r="AF111" i="10"/>
  <c r="T117" i="10"/>
  <c r="V117" i="10"/>
  <c r="Y117" i="10"/>
  <c r="T118" i="10"/>
  <c r="V118" i="10"/>
  <c r="Y118" i="10"/>
  <c r="AA118" i="10"/>
  <c r="T119" i="10"/>
  <c r="V119" i="10"/>
  <c r="Y119" i="10"/>
  <c r="T120" i="10"/>
  <c r="V120" i="10"/>
  <c r="Y120" i="10"/>
  <c r="AG115" i="10"/>
  <c r="T121" i="10"/>
  <c r="V121" i="10"/>
  <c r="Y121" i="10"/>
  <c r="AG116" i="10"/>
  <c r="T122" i="10"/>
  <c r="V122" i="10"/>
  <c r="Y122" i="10"/>
  <c r="T123" i="10"/>
  <c r="V123" i="10"/>
  <c r="Y123" i="10"/>
  <c r="AG118" i="10"/>
  <c r="T124" i="10"/>
  <c r="V124" i="10"/>
  <c r="Y124" i="10"/>
  <c r="AA124" i="10"/>
  <c r="T125" i="10"/>
  <c r="V125" i="10"/>
  <c r="Y125" i="10"/>
  <c r="T126" i="10"/>
  <c r="V126" i="10"/>
  <c r="Y126" i="10"/>
  <c r="AA126" i="10"/>
  <c r="T127" i="10"/>
  <c r="V127" i="10"/>
  <c r="Y127" i="10"/>
  <c r="T128" i="10"/>
  <c r="V128" i="10"/>
  <c r="Y128" i="10"/>
  <c r="AG123" i="10"/>
  <c r="T129" i="10"/>
  <c r="V129" i="10"/>
  <c r="Y129" i="10"/>
  <c r="Z129" i="10"/>
  <c r="T130" i="10"/>
  <c r="V130" i="10"/>
  <c r="Y130" i="10"/>
  <c r="T131" i="10"/>
  <c r="V131" i="10"/>
  <c r="Y131" i="10"/>
  <c r="AG126" i="10"/>
  <c r="T132" i="10"/>
  <c r="V132" i="10"/>
  <c r="Y132" i="10"/>
  <c r="T133" i="10"/>
  <c r="V133" i="10"/>
  <c r="Y133" i="10"/>
  <c r="T134" i="10"/>
  <c r="V134" i="10"/>
  <c r="Y134" i="10"/>
  <c r="T135" i="10"/>
  <c r="V135" i="10"/>
  <c r="Y135" i="10"/>
  <c r="T136" i="10"/>
  <c r="V136" i="10"/>
  <c r="Y136" i="10"/>
  <c r="AG131" i="10"/>
  <c r="T137" i="10"/>
  <c r="V137" i="10"/>
  <c r="Y137" i="10"/>
  <c r="AG132" i="10"/>
  <c r="T138" i="10"/>
  <c r="V138" i="10"/>
  <c r="Y138" i="10"/>
  <c r="T139" i="10"/>
  <c r="V139" i="10"/>
  <c r="Y139" i="10"/>
  <c r="AG134" i="10"/>
  <c r="T140" i="10"/>
  <c r="V140" i="10"/>
  <c r="Y140" i="10"/>
  <c r="AA140" i="10"/>
  <c r="T141" i="10"/>
  <c r="V141" i="10"/>
  <c r="Y141" i="10"/>
  <c r="T142" i="10"/>
  <c r="V142" i="10"/>
  <c r="Y142" i="10"/>
  <c r="T143" i="10"/>
  <c r="V143" i="10"/>
  <c r="Y143" i="10"/>
  <c r="T144" i="10"/>
  <c r="V144" i="10"/>
  <c r="Y144" i="10"/>
  <c r="AG139" i="10"/>
  <c r="T145" i="10"/>
  <c r="V145" i="10"/>
  <c r="Y145" i="10"/>
  <c r="AG140" i="10"/>
  <c r="T146" i="10"/>
  <c r="V146" i="10"/>
  <c r="Y146" i="10"/>
  <c r="T147" i="10"/>
  <c r="V147" i="10"/>
  <c r="Y147" i="10"/>
  <c r="AG142" i="10"/>
  <c r="I147" i="1"/>
  <c r="X147" i="10"/>
  <c r="AF142" i="10"/>
  <c r="T148" i="10"/>
  <c r="V148" i="10"/>
  <c r="Y148" i="10"/>
  <c r="AA148" i="10"/>
  <c r="T149" i="10"/>
  <c r="V149" i="10"/>
  <c r="Y149" i="10"/>
  <c r="AA149" i="10"/>
  <c r="T150" i="10"/>
  <c r="V150" i="10"/>
  <c r="Y150" i="10"/>
  <c r="T151" i="10"/>
  <c r="V151" i="10"/>
  <c r="Y151" i="10"/>
  <c r="T152" i="10"/>
  <c r="V152" i="10"/>
  <c r="Y152" i="10"/>
  <c r="AG147" i="10"/>
  <c r="T153" i="10"/>
  <c r="V153" i="10"/>
  <c r="Y153" i="10"/>
  <c r="AG148" i="10"/>
  <c r="T154" i="10"/>
  <c r="V154" i="10"/>
  <c r="Y154" i="10"/>
  <c r="T155" i="10"/>
  <c r="V155" i="10"/>
  <c r="Y155" i="10"/>
  <c r="AG150" i="10"/>
  <c r="T156" i="10"/>
  <c r="V156" i="10"/>
  <c r="Y156" i="10"/>
  <c r="AA156" i="10"/>
  <c r="T157" i="10"/>
  <c r="V157" i="10"/>
  <c r="Y157" i="10"/>
  <c r="AA157" i="10"/>
  <c r="T158" i="10"/>
  <c r="V158" i="10"/>
  <c r="Y158" i="10"/>
  <c r="AA158" i="10"/>
  <c r="T159" i="10"/>
  <c r="V159" i="10"/>
  <c r="Y159" i="10"/>
  <c r="T160" i="10"/>
  <c r="V160" i="10"/>
  <c r="Y160" i="10"/>
  <c r="AG155" i="10"/>
  <c r="T161" i="10"/>
  <c r="V161" i="10"/>
  <c r="Y161" i="10"/>
  <c r="AG156" i="10"/>
  <c r="T162" i="10"/>
  <c r="V162" i="10"/>
  <c r="Y162" i="10"/>
  <c r="AG157" i="10"/>
  <c r="T163" i="10"/>
  <c r="V163" i="10"/>
  <c r="Y163" i="10"/>
  <c r="AG158" i="10"/>
  <c r="T164" i="10"/>
  <c r="V164" i="10"/>
  <c r="Y164" i="10"/>
  <c r="AA164" i="10"/>
  <c r="T165" i="10"/>
  <c r="V165" i="10"/>
  <c r="Y165" i="10"/>
  <c r="AA165" i="10"/>
  <c r="T166" i="10"/>
  <c r="V166" i="10"/>
  <c r="Y166" i="10"/>
  <c r="AA166" i="10"/>
  <c r="T167" i="10"/>
  <c r="V167" i="10"/>
  <c r="Y167" i="10"/>
  <c r="T168" i="10"/>
  <c r="V168" i="10"/>
  <c r="Y168" i="10"/>
  <c r="AG163" i="10"/>
  <c r="T169" i="10"/>
  <c r="V169" i="10"/>
  <c r="Y169" i="10"/>
  <c r="AG164" i="10"/>
  <c r="T170" i="10"/>
  <c r="V170" i="10"/>
  <c r="Y170" i="10"/>
  <c r="AG165" i="10"/>
  <c r="T171" i="10"/>
  <c r="V171" i="10"/>
  <c r="Y171" i="10"/>
  <c r="AG166" i="10"/>
  <c r="T172" i="10"/>
  <c r="V172" i="10"/>
  <c r="Y172" i="10"/>
  <c r="AA172" i="10"/>
  <c r="T173" i="10"/>
  <c r="V173" i="10"/>
  <c r="Y173" i="10"/>
  <c r="AA173" i="10"/>
  <c r="T174" i="10"/>
  <c r="V174" i="10"/>
  <c r="Y174" i="10"/>
  <c r="T175" i="10"/>
  <c r="V175" i="10"/>
  <c r="Y175" i="10"/>
  <c r="I175" i="1"/>
  <c r="X175" i="10"/>
  <c r="AF170" i="10"/>
  <c r="T176" i="10"/>
  <c r="V176" i="10"/>
  <c r="Y176" i="10"/>
  <c r="AG171" i="10"/>
  <c r="T177" i="10"/>
  <c r="V177" i="10"/>
  <c r="Y177" i="10"/>
  <c r="AG172" i="10"/>
  <c r="T178" i="10"/>
  <c r="V178" i="10"/>
  <c r="Y178" i="10"/>
  <c r="T179" i="10"/>
  <c r="V179" i="10"/>
  <c r="Y179" i="10"/>
  <c r="AA179" i="10"/>
  <c r="T180" i="10"/>
  <c r="V180" i="10"/>
  <c r="Y180" i="10"/>
  <c r="AA180" i="10"/>
  <c r="T181" i="10"/>
  <c r="V181" i="10"/>
  <c r="Y181" i="10"/>
  <c r="T182" i="10"/>
  <c r="V182" i="10"/>
  <c r="Y182" i="10"/>
  <c r="T183" i="10"/>
  <c r="V183" i="10"/>
  <c r="Y183" i="10"/>
  <c r="I183" i="1"/>
  <c r="X183" i="10"/>
  <c r="AF176" i="10"/>
  <c r="T184" i="10"/>
  <c r="V184" i="10"/>
  <c r="Y184" i="10"/>
  <c r="AG177" i="10"/>
  <c r="T185" i="10"/>
  <c r="V185" i="10"/>
  <c r="Y185" i="10"/>
  <c r="T186" i="10"/>
  <c r="V186" i="10"/>
  <c r="Y186" i="10"/>
  <c r="T187" i="10"/>
  <c r="V187" i="10"/>
  <c r="Y187" i="10"/>
  <c r="I187" i="1"/>
  <c r="X187" i="10"/>
  <c r="AF180" i="10"/>
  <c r="T188" i="10"/>
  <c r="V188" i="10"/>
  <c r="Y188" i="10"/>
  <c r="AA188" i="10"/>
  <c r="T189" i="10"/>
  <c r="V189" i="10"/>
  <c r="Y189" i="10"/>
  <c r="T190" i="10"/>
  <c r="V190" i="10"/>
  <c r="Y190" i="10"/>
  <c r="T191" i="10"/>
  <c r="V191" i="10"/>
  <c r="Y191" i="10"/>
  <c r="T192" i="10"/>
  <c r="V192" i="10"/>
  <c r="Y192" i="10"/>
  <c r="AG185" i="10"/>
  <c r="T193" i="10"/>
  <c r="V193" i="10"/>
  <c r="Y193" i="10"/>
  <c r="T194" i="10"/>
  <c r="V194" i="10"/>
  <c r="Y194" i="10"/>
  <c r="T195" i="10"/>
  <c r="V195" i="10"/>
  <c r="Y195" i="10"/>
  <c r="T196" i="10"/>
  <c r="V196" i="10"/>
  <c r="Y196" i="10"/>
  <c r="AA196" i="10"/>
  <c r="T197" i="10"/>
  <c r="V197" i="10"/>
  <c r="Y197" i="10"/>
  <c r="AA197" i="10"/>
  <c r="T198" i="10"/>
  <c r="V198" i="10"/>
  <c r="Y198" i="10"/>
  <c r="T199" i="10"/>
  <c r="V199" i="10"/>
  <c r="Y199" i="10"/>
  <c r="T200" i="10"/>
  <c r="V200" i="10"/>
  <c r="Y200" i="10"/>
  <c r="T201" i="10"/>
  <c r="V201" i="10"/>
  <c r="Y201" i="10"/>
  <c r="T202" i="10"/>
  <c r="V202" i="10"/>
  <c r="Y202" i="10"/>
  <c r="T203" i="10"/>
  <c r="V203" i="10"/>
  <c r="Y203" i="10"/>
  <c r="Z203" i="10"/>
  <c r="T204" i="10"/>
  <c r="V204" i="10"/>
  <c r="Y204" i="10"/>
  <c r="T205" i="10"/>
  <c r="V205" i="10"/>
  <c r="Y205" i="10"/>
  <c r="T206" i="10"/>
  <c r="V206" i="10"/>
  <c r="Y206" i="10"/>
  <c r="AA206" i="10"/>
  <c r="T207" i="10"/>
  <c r="V207" i="10"/>
  <c r="Y207" i="10"/>
  <c r="AA207" i="10"/>
  <c r="T208" i="10"/>
  <c r="V208" i="10"/>
  <c r="Y208" i="10"/>
  <c r="T209" i="10"/>
  <c r="V209" i="10"/>
  <c r="Y209" i="10"/>
  <c r="T210" i="10"/>
  <c r="V210" i="10"/>
  <c r="Y210" i="10"/>
  <c r="I210" i="1"/>
  <c r="X210" i="10"/>
  <c r="AF203" i="10"/>
  <c r="T211" i="10"/>
  <c r="V211" i="10"/>
  <c r="Y211" i="10"/>
  <c r="T212" i="10"/>
  <c r="V212" i="10"/>
  <c r="Y212" i="10"/>
  <c r="T213" i="10"/>
  <c r="V213" i="10"/>
  <c r="Y213" i="10"/>
  <c r="T214" i="10"/>
  <c r="V214" i="10"/>
  <c r="Y214" i="10"/>
  <c r="T215" i="10"/>
  <c r="V215" i="10"/>
  <c r="Y215" i="10"/>
  <c r="T216" i="10"/>
  <c r="V216" i="10"/>
  <c r="Y216" i="10"/>
  <c r="I216" i="1"/>
  <c r="X216" i="10"/>
  <c r="AF209" i="10"/>
  <c r="T217" i="10"/>
  <c r="V217" i="10"/>
  <c r="Y217" i="10"/>
  <c r="Z217" i="10"/>
  <c r="T218" i="10"/>
  <c r="V218" i="10"/>
  <c r="Y218" i="10"/>
  <c r="T219" i="10"/>
  <c r="V219" i="10"/>
  <c r="Y219" i="10"/>
  <c r="T220" i="10"/>
  <c r="V220" i="10"/>
  <c r="Y220" i="10"/>
  <c r="T221" i="10"/>
  <c r="V221" i="10"/>
  <c r="Y221" i="10"/>
  <c r="T222" i="10"/>
  <c r="V222" i="10"/>
  <c r="Y222" i="10"/>
  <c r="T223" i="10"/>
  <c r="V223" i="10"/>
  <c r="Y223" i="10"/>
  <c r="T224" i="10"/>
  <c r="V224" i="10"/>
  <c r="Y224" i="10"/>
  <c r="T225" i="10"/>
  <c r="V225" i="10"/>
  <c r="Y225" i="10"/>
  <c r="T226" i="10"/>
  <c r="V226" i="10"/>
  <c r="Y226" i="10"/>
  <c r="T227" i="10"/>
  <c r="V227" i="10"/>
  <c r="Y227" i="10"/>
  <c r="T228" i="10"/>
  <c r="V228" i="10"/>
  <c r="Y228" i="10"/>
  <c r="T229" i="10"/>
  <c r="V229" i="10"/>
  <c r="Y229" i="10"/>
  <c r="T230" i="10"/>
  <c r="V230" i="10"/>
  <c r="Y230" i="10"/>
  <c r="T231" i="10"/>
  <c r="V231" i="10"/>
  <c r="Y231" i="10"/>
  <c r="T232" i="10"/>
  <c r="V232" i="10"/>
  <c r="Y232" i="10"/>
  <c r="T233" i="10"/>
  <c r="V233" i="10"/>
  <c r="Y233" i="10"/>
  <c r="T234" i="10"/>
  <c r="V234" i="10"/>
  <c r="Y234" i="10"/>
  <c r="I234" i="1"/>
  <c r="X234" i="10"/>
  <c r="AF227" i="10"/>
  <c r="T235" i="10"/>
  <c r="V235" i="10"/>
  <c r="Y235" i="10"/>
  <c r="T236" i="10"/>
  <c r="V236" i="10"/>
  <c r="Y236" i="10"/>
  <c r="T237" i="10"/>
  <c r="V237" i="10"/>
  <c r="Y237" i="10"/>
  <c r="I237" i="1"/>
  <c r="X237" i="10"/>
  <c r="AF230" i="10"/>
  <c r="T238" i="10"/>
  <c r="V238" i="10"/>
  <c r="Y238" i="10"/>
  <c r="T239" i="10"/>
  <c r="V239" i="10"/>
  <c r="Y239" i="10"/>
  <c r="T240" i="10"/>
  <c r="V240" i="10"/>
  <c r="Y240" i="10"/>
  <c r="I240" i="1"/>
  <c r="X240" i="10"/>
  <c r="AF233" i="10"/>
  <c r="T241" i="10"/>
  <c r="V241" i="10"/>
  <c r="Y241" i="10"/>
  <c r="T242" i="10"/>
  <c r="V242" i="10"/>
  <c r="Y242" i="10"/>
  <c r="T243" i="10"/>
  <c r="V243" i="10"/>
  <c r="Y243" i="10"/>
  <c r="T244" i="10"/>
  <c r="V244" i="10"/>
  <c r="Y244" i="10"/>
  <c r="T245" i="10"/>
  <c r="V245" i="10"/>
  <c r="Y245" i="10"/>
  <c r="T246" i="10"/>
  <c r="V246" i="10"/>
  <c r="Y246" i="10"/>
  <c r="T247" i="10"/>
  <c r="V247" i="10"/>
  <c r="Y247" i="10"/>
  <c r="T248" i="10"/>
  <c r="V248" i="10"/>
  <c r="Y248" i="10"/>
  <c r="T249" i="10"/>
  <c r="V249" i="10"/>
  <c r="Y249" i="10"/>
  <c r="T250" i="10"/>
  <c r="V250" i="10"/>
  <c r="Y250" i="10"/>
  <c r="T251" i="10"/>
  <c r="V251" i="10"/>
  <c r="Y251" i="10"/>
  <c r="T252" i="10"/>
  <c r="V252" i="10"/>
  <c r="Y252" i="10"/>
  <c r="T253" i="10"/>
  <c r="V253" i="10"/>
  <c r="Y253" i="10"/>
  <c r="T254" i="10"/>
  <c r="V254" i="10"/>
  <c r="Y254" i="10"/>
  <c r="T255" i="10"/>
  <c r="V255" i="10"/>
  <c r="Y255" i="10"/>
  <c r="T256" i="10"/>
  <c r="V256" i="10"/>
  <c r="Y256" i="10"/>
  <c r="T257" i="10"/>
  <c r="V257" i="10"/>
  <c r="Y257" i="10"/>
  <c r="T258" i="10"/>
  <c r="V258" i="10"/>
  <c r="Y258" i="10"/>
  <c r="T259" i="10"/>
  <c r="V259" i="10"/>
  <c r="Y259" i="10"/>
  <c r="T260" i="10"/>
  <c r="V260" i="10"/>
  <c r="Y260" i="10"/>
  <c r="T261" i="10"/>
  <c r="V261" i="10"/>
  <c r="Y261" i="10"/>
  <c r="T262" i="10"/>
  <c r="V262" i="10"/>
  <c r="Y262" i="10"/>
  <c r="I262" i="1"/>
  <c r="X262" i="10"/>
  <c r="AF255" i="10"/>
  <c r="T263" i="10"/>
  <c r="V263" i="10"/>
  <c r="Y263" i="10"/>
  <c r="T264" i="10"/>
  <c r="V264" i="10"/>
  <c r="Y264" i="10"/>
  <c r="T265" i="10"/>
  <c r="V265" i="10"/>
  <c r="Y265" i="10"/>
  <c r="T266" i="10"/>
  <c r="V266" i="10"/>
  <c r="Y266" i="10"/>
  <c r="T267" i="10"/>
  <c r="V267" i="10"/>
  <c r="Y267" i="10"/>
  <c r="Z267" i="10"/>
  <c r="T268" i="10"/>
  <c r="V268" i="10"/>
  <c r="Y268" i="10"/>
  <c r="T269" i="10"/>
  <c r="V269" i="10"/>
  <c r="Y269" i="10"/>
  <c r="T270" i="10"/>
  <c r="V270" i="10"/>
  <c r="Y270" i="10"/>
  <c r="AA270" i="10"/>
  <c r="T271" i="10"/>
  <c r="V271" i="10"/>
  <c r="Y271" i="10"/>
  <c r="I271" i="1"/>
  <c r="X271" i="10"/>
  <c r="AF263" i="10"/>
  <c r="T272" i="10"/>
  <c r="V272" i="10"/>
  <c r="Y272" i="10"/>
  <c r="T273" i="10"/>
  <c r="V273" i="10"/>
  <c r="Y273" i="10"/>
  <c r="T274" i="10"/>
  <c r="V274" i="10"/>
  <c r="Y274" i="10"/>
  <c r="T275" i="10"/>
  <c r="V275" i="10"/>
  <c r="Y275" i="10"/>
  <c r="T276" i="10"/>
  <c r="V276" i="10"/>
  <c r="Y276" i="10"/>
  <c r="T277" i="10"/>
  <c r="V277" i="10"/>
  <c r="Y277" i="10"/>
  <c r="T278" i="10"/>
  <c r="V278" i="10"/>
  <c r="Y278" i="10"/>
  <c r="T279" i="10"/>
  <c r="V279" i="10"/>
  <c r="Y279" i="10"/>
  <c r="T280" i="10"/>
  <c r="V280" i="10"/>
  <c r="Y280" i="10"/>
  <c r="T281" i="10"/>
  <c r="V281" i="10"/>
  <c r="Y281" i="10"/>
  <c r="T282" i="10"/>
  <c r="V282" i="10"/>
  <c r="Y282" i="10"/>
  <c r="AG274" i="10"/>
  <c r="T283" i="10"/>
  <c r="V283" i="10"/>
  <c r="Y283" i="10"/>
  <c r="T284" i="10"/>
  <c r="V284" i="10"/>
  <c r="Y284" i="10"/>
  <c r="T285" i="10"/>
  <c r="V285" i="10"/>
  <c r="Y285" i="10"/>
  <c r="T286" i="10"/>
  <c r="V286" i="10"/>
  <c r="Y286" i="10"/>
  <c r="T287" i="10"/>
  <c r="V287" i="10"/>
  <c r="Y287" i="10"/>
  <c r="T288" i="10"/>
  <c r="V288" i="10"/>
  <c r="Y288" i="10"/>
  <c r="T289" i="10"/>
  <c r="V289" i="10"/>
  <c r="Y289" i="10"/>
  <c r="T290" i="10"/>
  <c r="V290" i="10"/>
  <c r="Y290" i="10"/>
  <c r="T291" i="10"/>
  <c r="V291" i="10"/>
  <c r="Y291" i="10"/>
  <c r="T292" i="10"/>
  <c r="V292" i="10"/>
  <c r="Y292" i="10"/>
  <c r="T293" i="10"/>
  <c r="V293" i="10"/>
  <c r="Y293" i="10"/>
  <c r="T294" i="10"/>
  <c r="V294" i="10"/>
  <c r="Y294" i="10"/>
  <c r="T295" i="10"/>
  <c r="V295" i="10"/>
  <c r="Y295" i="10"/>
  <c r="Z295" i="10"/>
  <c r="I295" i="1"/>
  <c r="X295" i="10"/>
  <c r="AF287" i="10"/>
  <c r="S3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7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0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3" i="10"/>
  <c r="S134" i="10"/>
  <c r="S135" i="10"/>
  <c r="S136" i="10"/>
  <c r="S137" i="10"/>
  <c r="S138" i="10"/>
  <c r="S139" i="10"/>
  <c r="S140" i="10"/>
  <c r="S141" i="10"/>
  <c r="S142" i="10"/>
  <c r="S143" i="10"/>
  <c r="S144" i="10"/>
  <c r="S145" i="10"/>
  <c r="S146" i="10"/>
  <c r="S147" i="10"/>
  <c r="S148" i="10"/>
  <c r="S149" i="10"/>
  <c r="S150" i="10"/>
  <c r="S151" i="10"/>
  <c r="S152" i="10"/>
  <c r="S153" i="10"/>
  <c r="S154" i="10"/>
  <c r="S155" i="10"/>
  <c r="S156" i="10"/>
  <c r="S157" i="10"/>
  <c r="S158" i="10"/>
  <c r="S159" i="10"/>
  <c r="S160" i="10"/>
  <c r="S161" i="10"/>
  <c r="S162" i="10"/>
  <c r="S163" i="10"/>
  <c r="S164" i="10"/>
  <c r="S165" i="10"/>
  <c r="S166" i="10"/>
  <c r="S167" i="10"/>
  <c r="S168" i="10"/>
  <c r="S169" i="10"/>
  <c r="S170" i="10"/>
  <c r="S171" i="10"/>
  <c r="S172" i="10"/>
  <c r="S173" i="10"/>
  <c r="S174" i="10"/>
  <c r="S175" i="10"/>
  <c r="S176" i="10"/>
  <c r="S177" i="10"/>
  <c r="S178" i="10"/>
  <c r="S179" i="10"/>
  <c r="S180" i="10"/>
  <c r="S181" i="10"/>
  <c r="S182" i="10"/>
  <c r="S183" i="10"/>
  <c r="S184" i="10"/>
  <c r="S185" i="10"/>
  <c r="S186" i="10"/>
  <c r="S187" i="10"/>
  <c r="S188" i="10"/>
  <c r="S189" i="10"/>
  <c r="S190" i="10"/>
  <c r="S191" i="10"/>
  <c r="S192" i="10"/>
  <c r="S193" i="10"/>
  <c r="S194" i="10"/>
  <c r="S195" i="10"/>
  <c r="S196" i="10"/>
  <c r="S197" i="10"/>
  <c r="S198" i="10"/>
  <c r="S199" i="10"/>
  <c r="S200" i="10"/>
  <c r="S201" i="10"/>
  <c r="S202" i="10"/>
  <c r="S203" i="10"/>
  <c r="S204" i="10"/>
  <c r="S205" i="10"/>
  <c r="S206" i="10"/>
  <c r="S207" i="10"/>
  <c r="S208" i="10"/>
  <c r="S209" i="10"/>
  <c r="S210" i="10"/>
  <c r="S211" i="10"/>
  <c r="S212" i="10"/>
  <c r="S213" i="10"/>
  <c r="S214" i="10"/>
  <c r="S215" i="10"/>
  <c r="S216" i="10"/>
  <c r="S217" i="10"/>
  <c r="S218" i="10"/>
  <c r="S219" i="10"/>
  <c r="S220" i="10"/>
  <c r="S221" i="10"/>
  <c r="S222" i="10"/>
  <c r="S223" i="10"/>
  <c r="S224" i="10"/>
  <c r="S225" i="10"/>
  <c r="S226" i="10"/>
  <c r="S227" i="10"/>
  <c r="S228" i="10"/>
  <c r="S229" i="10"/>
  <c r="S230" i="10"/>
  <c r="S231" i="10"/>
  <c r="S232" i="10"/>
  <c r="S233" i="10"/>
  <c r="S234" i="10"/>
  <c r="S235" i="10"/>
  <c r="S236" i="10"/>
  <c r="S237" i="10"/>
  <c r="S238" i="10"/>
  <c r="S239" i="10"/>
  <c r="S240" i="10"/>
  <c r="S241" i="10"/>
  <c r="S242" i="10"/>
  <c r="S243" i="10"/>
  <c r="S244" i="10"/>
  <c r="S245" i="10"/>
  <c r="S246" i="10"/>
  <c r="S247" i="10"/>
  <c r="S248" i="10"/>
  <c r="S249" i="10"/>
  <c r="S250" i="10"/>
  <c r="S251" i="10"/>
  <c r="S252" i="10"/>
  <c r="S253" i="10"/>
  <c r="S254" i="10"/>
  <c r="S255" i="10"/>
  <c r="S256" i="10"/>
  <c r="S257" i="10"/>
  <c r="S258" i="10"/>
  <c r="S259" i="10"/>
  <c r="S260" i="10"/>
  <c r="S261" i="10"/>
  <c r="S262" i="10"/>
  <c r="S263" i="10"/>
  <c r="S264" i="10"/>
  <c r="S265" i="10"/>
  <c r="S266" i="10"/>
  <c r="S267" i="10"/>
  <c r="S268" i="10"/>
  <c r="S269" i="10"/>
  <c r="S270" i="10"/>
  <c r="S271" i="10"/>
  <c r="S272" i="10"/>
  <c r="S273" i="10"/>
  <c r="S274" i="10"/>
  <c r="S275" i="10"/>
  <c r="S276" i="10"/>
  <c r="S277" i="10"/>
  <c r="S278" i="10"/>
  <c r="S279" i="10"/>
  <c r="S280" i="10"/>
  <c r="S281" i="10"/>
  <c r="S282" i="10"/>
  <c r="S283" i="10"/>
  <c r="S284" i="10"/>
  <c r="S285" i="10"/>
  <c r="S286" i="10"/>
  <c r="S287" i="10"/>
  <c r="S288" i="10"/>
  <c r="S289" i="10"/>
  <c r="S290" i="10"/>
  <c r="S291" i="10"/>
  <c r="S292" i="10"/>
  <c r="S293" i="10"/>
  <c r="S294" i="10"/>
  <c r="S295" i="10"/>
  <c r="S2" i="10"/>
  <c r="B13" i="10"/>
  <c r="B14" i="10"/>
  <c r="B15" i="10"/>
  <c r="E14" i="7"/>
  <c r="J11" i="10"/>
  <c r="E13" i="7"/>
  <c r="I10" i="10"/>
  <c r="I11" i="10"/>
  <c r="D26" i="2"/>
  <c r="G25" i="10"/>
  <c r="D20" i="2"/>
  <c r="F19" i="10"/>
  <c r="D54" i="2"/>
  <c r="F51" i="10"/>
  <c r="I2" i="1"/>
  <c r="X2" i="10"/>
  <c r="J2" i="2"/>
  <c r="X296" i="10"/>
  <c r="K2" i="7"/>
  <c r="X355" i="10"/>
  <c r="K2" i="3"/>
  <c r="X368" i="10"/>
  <c r="E2" i="3"/>
  <c r="W368" i="10"/>
  <c r="E2" i="7"/>
  <c r="W355" i="10"/>
  <c r="D2" i="2"/>
  <c r="W296" i="10"/>
  <c r="E2" i="1"/>
  <c r="W2" i="10"/>
  <c r="K6" i="3"/>
  <c r="X372" i="10"/>
  <c r="K5" i="3"/>
  <c r="X371" i="10"/>
  <c r="AF353" i="10"/>
  <c r="K4" i="3"/>
  <c r="X370" i="10"/>
  <c r="AF352" i="10"/>
  <c r="K3" i="3"/>
  <c r="X369" i="10"/>
  <c r="AF351" i="10"/>
  <c r="K14" i="7"/>
  <c r="X367" i="10"/>
  <c r="AF350" i="10"/>
  <c r="K13" i="7"/>
  <c r="X366" i="10"/>
  <c r="AF349" i="10"/>
  <c r="K12" i="7"/>
  <c r="X365" i="10"/>
  <c r="AF348" i="10"/>
  <c r="K10" i="7"/>
  <c r="X363" i="10"/>
  <c r="AF347" i="10"/>
  <c r="K9" i="7"/>
  <c r="X362" i="10"/>
  <c r="AF346" i="10"/>
  <c r="K7" i="7"/>
  <c r="X360" i="10"/>
  <c r="AF345" i="10"/>
  <c r="K6" i="7"/>
  <c r="X359" i="10"/>
  <c r="AF344" i="10"/>
  <c r="K5" i="7"/>
  <c r="X358" i="10"/>
  <c r="AF343" i="10"/>
  <c r="K4" i="7"/>
  <c r="X357" i="10"/>
  <c r="AF342" i="10"/>
  <c r="K11" i="7"/>
  <c r="X364" i="10"/>
  <c r="K8" i="7"/>
  <c r="X361" i="10"/>
  <c r="K3" i="7"/>
  <c r="X356" i="10"/>
  <c r="J60" i="2"/>
  <c r="X354" i="10"/>
  <c r="J59" i="2"/>
  <c r="X353" i="10"/>
  <c r="AF341" i="10"/>
  <c r="J58" i="2"/>
  <c r="X352" i="10"/>
  <c r="AF340" i="10"/>
  <c r="J57" i="2"/>
  <c r="X351" i="10"/>
  <c r="AF339" i="10"/>
  <c r="J56" i="2"/>
  <c r="X350" i="10"/>
  <c r="AF338" i="10"/>
  <c r="J55" i="2"/>
  <c r="X349" i="10"/>
  <c r="AF337" i="10"/>
  <c r="J54" i="2"/>
  <c r="X348" i="10"/>
  <c r="AF336" i="10"/>
  <c r="J53" i="2"/>
  <c r="X347" i="10"/>
  <c r="AF335" i="10"/>
  <c r="J52" i="2"/>
  <c r="X346" i="10"/>
  <c r="AF334" i="10"/>
  <c r="J51" i="2"/>
  <c r="X345" i="10"/>
  <c r="AF333" i="10"/>
  <c r="J50" i="2"/>
  <c r="X344" i="10"/>
  <c r="AF332" i="10"/>
  <c r="J49" i="2"/>
  <c r="X343" i="10"/>
  <c r="AF331" i="10"/>
  <c r="J48" i="2"/>
  <c r="X342" i="10"/>
  <c r="AF330" i="10"/>
  <c r="J47" i="2"/>
  <c r="X341" i="10"/>
  <c r="AF329" i="10"/>
  <c r="J46" i="2"/>
  <c r="X340" i="10"/>
  <c r="AF328" i="10"/>
  <c r="J45" i="2"/>
  <c r="X339" i="10"/>
  <c r="AF327" i="10"/>
  <c r="J44" i="2"/>
  <c r="X338" i="10"/>
  <c r="J43" i="2"/>
  <c r="X337" i="10"/>
  <c r="AF326" i="10"/>
  <c r="J42" i="2"/>
  <c r="X336" i="10"/>
  <c r="AF325" i="10"/>
  <c r="J41" i="2"/>
  <c r="X335" i="10"/>
  <c r="AF324" i="10"/>
  <c r="J40" i="2"/>
  <c r="X334" i="10"/>
  <c r="AF323" i="10"/>
  <c r="J39" i="2"/>
  <c r="X333" i="10"/>
  <c r="AF322" i="10"/>
  <c r="J38" i="2"/>
  <c r="X332" i="10"/>
  <c r="AF321" i="10"/>
  <c r="J37" i="2"/>
  <c r="X331" i="10"/>
  <c r="AF320" i="10"/>
  <c r="J36" i="2"/>
  <c r="X330" i="10"/>
  <c r="AF319" i="10"/>
  <c r="J35" i="2"/>
  <c r="X329" i="10"/>
  <c r="AF318" i="10"/>
  <c r="J34" i="2"/>
  <c r="X328" i="10"/>
  <c r="AF317" i="10"/>
  <c r="J33" i="2"/>
  <c r="X327" i="10"/>
  <c r="AF316" i="10"/>
  <c r="J32" i="2"/>
  <c r="X326" i="10"/>
  <c r="AF315" i="10"/>
  <c r="J30" i="2"/>
  <c r="X324" i="10"/>
  <c r="AF313" i="10"/>
  <c r="J31" i="2"/>
  <c r="X325" i="10"/>
  <c r="AF314" i="10"/>
  <c r="J29" i="2"/>
  <c r="X323" i="10"/>
  <c r="AF312" i="10"/>
  <c r="J28" i="2"/>
  <c r="X322" i="10"/>
  <c r="AF311" i="10"/>
  <c r="J27" i="2"/>
  <c r="X321" i="10"/>
  <c r="J24" i="2"/>
  <c r="X318" i="10"/>
  <c r="AF308" i="10"/>
  <c r="J26" i="2"/>
  <c r="X320" i="10"/>
  <c r="AF310" i="10"/>
  <c r="J25" i="2"/>
  <c r="X319" i="10"/>
  <c r="AF309" i="10"/>
  <c r="J23" i="2"/>
  <c r="X317" i="10"/>
  <c r="AF307" i="10"/>
  <c r="J22" i="2"/>
  <c r="X316" i="10"/>
  <c r="AF306" i="10"/>
  <c r="J21" i="2"/>
  <c r="X315" i="10"/>
  <c r="AF305" i="10"/>
  <c r="J20" i="2"/>
  <c r="X314" i="10"/>
  <c r="AF304" i="10"/>
  <c r="J19" i="2"/>
  <c r="X313" i="10"/>
  <c r="AF303" i="10"/>
  <c r="J18" i="2"/>
  <c r="X312" i="10"/>
  <c r="AF302" i="10"/>
  <c r="J17" i="2"/>
  <c r="X311" i="10"/>
  <c r="AF301" i="10"/>
  <c r="J16" i="2"/>
  <c r="X310" i="10"/>
  <c r="AF300" i="10"/>
  <c r="J15" i="2"/>
  <c r="X309" i="10"/>
  <c r="AF299" i="10"/>
  <c r="J14" i="2"/>
  <c r="X308" i="10"/>
  <c r="AF298" i="10"/>
  <c r="J13" i="2"/>
  <c r="X307" i="10"/>
  <c r="AF297" i="10"/>
  <c r="J12" i="2"/>
  <c r="X306" i="10"/>
  <c r="AF296" i="10"/>
  <c r="J11" i="2"/>
  <c r="X305" i="10"/>
  <c r="AF295" i="10"/>
  <c r="J10" i="2"/>
  <c r="X304" i="10"/>
  <c r="AF294" i="10"/>
  <c r="J9" i="2"/>
  <c r="X303" i="10"/>
  <c r="AF293" i="10"/>
  <c r="J6" i="2"/>
  <c r="X300" i="10"/>
  <c r="AF291" i="10"/>
  <c r="J5" i="2"/>
  <c r="X299" i="10"/>
  <c r="AF290" i="10"/>
  <c r="J7" i="2"/>
  <c r="X301" i="10"/>
  <c r="AF292" i="10"/>
  <c r="J8" i="2"/>
  <c r="X302" i="10"/>
  <c r="I5" i="1"/>
  <c r="X5" i="10"/>
  <c r="AF4" i="10"/>
  <c r="I4" i="1"/>
  <c r="X4" i="10"/>
  <c r="AF3" i="10"/>
  <c r="I3" i="1"/>
  <c r="J4" i="2"/>
  <c r="X298" i="10"/>
  <c r="AF289" i="10"/>
  <c r="I294" i="1"/>
  <c r="X294" i="10"/>
  <c r="AF286" i="10"/>
  <c r="I293" i="1"/>
  <c r="X293" i="10"/>
  <c r="AF285" i="10"/>
  <c r="I292" i="1"/>
  <c r="X292" i="10"/>
  <c r="AF284" i="10"/>
  <c r="I291" i="1"/>
  <c r="X291" i="10"/>
  <c r="AF283" i="10"/>
  <c r="I290" i="1"/>
  <c r="X290" i="10"/>
  <c r="AF282" i="10"/>
  <c r="I289" i="1"/>
  <c r="X289" i="10"/>
  <c r="AF281" i="10"/>
  <c r="I287" i="1"/>
  <c r="X287" i="10"/>
  <c r="AF279" i="10"/>
  <c r="I288" i="1"/>
  <c r="X288" i="10"/>
  <c r="AF280" i="10"/>
  <c r="I286" i="1"/>
  <c r="X286" i="10"/>
  <c r="AF278" i="10"/>
  <c r="I285" i="1"/>
  <c r="X285" i="10"/>
  <c r="AF277" i="10"/>
  <c r="I284" i="1"/>
  <c r="X284" i="10"/>
  <c r="AF276" i="10"/>
  <c r="I283" i="1"/>
  <c r="X283" i="10"/>
  <c r="AF275" i="10"/>
  <c r="I282" i="1"/>
  <c r="X282" i="10"/>
  <c r="AF274" i="10"/>
  <c r="I281" i="1"/>
  <c r="X281" i="10"/>
  <c r="AF273" i="10"/>
  <c r="I280" i="1"/>
  <c r="X280" i="10"/>
  <c r="AF272" i="10"/>
  <c r="I279" i="1"/>
  <c r="X279" i="10"/>
  <c r="AF271" i="10"/>
  <c r="I278" i="1"/>
  <c r="X278" i="10"/>
  <c r="AF270" i="10"/>
  <c r="I277" i="1"/>
  <c r="X277" i="10"/>
  <c r="AF269" i="10"/>
  <c r="I276" i="1"/>
  <c r="X276" i="10"/>
  <c r="AF268" i="10"/>
  <c r="I275" i="1"/>
  <c r="X275" i="10"/>
  <c r="AF267" i="10"/>
  <c r="I274" i="1"/>
  <c r="X274" i="10"/>
  <c r="AF266" i="10"/>
  <c r="I273" i="1"/>
  <c r="X273" i="10"/>
  <c r="AF265" i="10"/>
  <c r="I272" i="1"/>
  <c r="X272" i="10"/>
  <c r="AF264" i="10"/>
  <c r="I270" i="1"/>
  <c r="X270" i="10"/>
  <c r="AF262" i="10"/>
  <c r="I269" i="1"/>
  <c r="X269" i="10"/>
  <c r="AF261" i="10"/>
  <c r="I268" i="1"/>
  <c r="X268" i="10"/>
  <c r="AF260" i="10"/>
  <c r="I267" i="1"/>
  <c r="X267" i="10"/>
  <c r="AF259" i="10"/>
  <c r="I266" i="1"/>
  <c r="X266" i="10"/>
  <c r="AF258" i="10"/>
  <c r="I265" i="1"/>
  <c r="X265" i="10"/>
  <c r="AF257" i="10"/>
  <c r="I264" i="1"/>
  <c r="X264" i="10"/>
  <c r="AF256" i="10"/>
  <c r="I263" i="1"/>
  <c r="X263" i="10"/>
  <c r="I261" i="1"/>
  <c r="X261" i="10"/>
  <c r="AF254" i="10"/>
  <c r="I260" i="1"/>
  <c r="X260" i="10"/>
  <c r="AF253" i="10"/>
  <c r="I259" i="1"/>
  <c r="X259" i="10"/>
  <c r="AF252" i="10"/>
  <c r="I258" i="1"/>
  <c r="X258" i="10"/>
  <c r="AF251" i="10"/>
  <c r="I257" i="1"/>
  <c r="X257" i="10"/>
  <c r="AF250" i="10"/>
  <c r="I256" i="1"/>
  <c r="X256" i="10"/>
  <c r="AF249" i="10"/>
  <c r="I255" i="1"/>
  <c r="X255" i="10"/>
  <c r="AF248" i="10"/>
  <c r="I254" i="1"/>
  <c r="X254" i="10"/>
  <c r="AF247" i="10"/>
  <c r="I253" i="1"/>
  <c r="X253" i="10"/>
  <c r="AF246" i="10"/>
  <c r="I252" i="1"/>
  <c r="X252" i="10"/>
  <c r="AF245" i="10"/>
  <c r="I251" i="1"/>
  <c r="X251" i="10"/>
  <c r="AF244" i="10"/>
  <c r="I250" i="1"/>
  <c r="X250" i="10"/>
  <c r="AF243" i="10"/>
  <c r="I249" i="1"/>
  <c r="X249" i="10"/>
  <c r="AF242" i="10"/>
  <c r="I248" i="1"/>
  <c r="X248" i="10"/>
  <c r="AF241" i="10"/>
  <c r="I247" i="1"/>
  <c r="X247" i="10"/>
  <c r="AF240" i="10"/>
  <c r="I246" i="1"/>
  <c r="X246" i="10"/>
  <c r="AF239" i="10"/>
  <c r="I245" i="1"/>
  <c r="X245" i="10"/>
  <c r="AF238" i="10"/>
  <c r="I244" i="1"/>
  <c r="X244" i="10"/>
  <c r="AF237" i="10"/>
  <c r="I243" i="1"/>
  <c r="X243" i="10"/>
  <c r="AF236" i="10"/>
  <c r="I242" i="1"/>
  <c r="X242" i="10"/>
  <c r="AF235" i="10"/>
  <c r="I241" i="1"/>
  <c r="X241" i="10"/>
  <c r="AF234" i="10"/>
  <c r="I239" i="1"/>
  <c r="X239" i="10"/>
  <c r="AF232" i="10"/>
  <c r="I238" i="1"/>
  <c r="X238" i="10"/>
  <c r="AF231" i="10"/>
  <c r="I236" i="1"/>
  <c r="X236" i="10"/>
  <c r="AF229" i="10"/>
  <c r="I235" i="1"/>
  <c r="X235" i="10"/>
  <c r="AF228" i="10"/>
  <c r="I233" i="1"/>
  <c r="X233" i="10"/>
  <c r="AF226" i="10"/>
  <c r="I232" i="1"/>
  <c r="X232" i="10"/>
  <c r="AF225" i="10"/>
  <c r="I231" i="1"/>
  <c r="X231" i="10"/>
  <c r="AF224" i="10"/>
  <c r="I230" i="1"/>
  <c r="X230" i="10"/>
  <c r="AF223" i="10"/>
  <c r="I229" i="1"/>
  <c r="X229" i="10"/>
  <c r="AF222" i="10"/>
  <c r="I228" i="1"/>
  <c r="X228" i="10"/>
  <c r="AF221" i="10"/>
  <c r="I227" i="1"/>
  <c r="X227" i="10"/>
  <c r="AF220" i="10"/>
  <c r="E227" i="1"/>
  <c r="I226" i="1"/>
  <c r="X226" i="10"/>
  <c r="AF219" i="10"/>
  <c r="I225" i="1"/>
  <c r="X225" i="10"/>
  <c r="AF218" i="10"/>
  <c r="I224" i="1"/>
  <c r="X224" i="10"/>
  <c r="AF217" i="10"/>
  <c r="I223" i="1"/>
  <c r="X223" i="10"/>
  <c r="AF216" i="10"/>
  <c r="I222" i="1"/>
  <c r="X222" i="10"/>
  <c r="AF215" i="10"/>
  <c r="I221" i="1"/>
  <c r="X221" i="10"/>
  <c r="AF214" i="10"/>
  <c r="I220" i="1"/>
  <c r="X220" i="10"/>
  <c r="AF213" i="10"/>
  <c r="I219" i="1"/>
  <c r="X219" i="10"/>
  <c r="AF212" i="10"/>
  <c r="I218" i="1"/>
  <c r="X218" i="10"/>
  <c r="AF211" i="10"/>
  <c r="I217" i="1"/>
  <c r="X217" i="10"/>
  <c r="AF210" i="10"/>
  <c r="I215" i="1"/>
  <c r="X215" i="10"/>
  <c r="AF208" i="10"/>
  <c r="I214" i="1"/>
  <c r="X214" i="10"/>
  <c r="AF207" i="10"/>
  <c r="I213" i="1"/>
  <c r="X213" i="10"/>
  <c r="AF206" i="10"/>
  <c r="I212" i="1"/>
  <c r="X212" i="10"/>
  <c r="AF205" i="10"/>
  <c r="I211" i="1"/>
  <c r="X211" i="10"/>
  <c r="AF204" i="10"/>
  <c r="I209" i="1"/>
  <c r="X209" i="10"/>
  <c r="AF202" i="10"/>
  <c r="I208" i="1"/>
  <c r="X208" i="10"/>
  <c r="AF201" i="10"/>
  <c r="I207" i="1"/>
  <c r="X207" i="10"/>
  <c r="AF200" i="10"/>
  <c r="I206" i="1"/>
  <c r="X206" i="10"/>
  <c r="AF199" i="10"/>
  <c r="I205" i="1"/>
  <c r="X205" i="10"/>
  <c r="AF198" i="10"/>
  <c r="I204" i="1"/>
  <c r="X204" i="10"/>
  <c r="AF197" i="10"/>
  <c r="I203" i="1"/>
  <c r="X203" i="10"/>
  <c r="AF196" i="10"/>
  <c r="I202" i="1"/>
  <c r="X202" i="10"/>
  <c r="AF195" i="10"/>
  <c r="I201" i="1"/>
  <c r="X201" i="10"/>
  <c r="AF194" i="10"/>
  <c r="I200" i="1"/>
  <c r="X200" i="10"/>
  <c r="AF193" i="10"/>
  <c r="I199" i="1"/>
  <c r="X199" i="10"/>
  <c r="AF192" i="10"/>
  <c r="I198" i="1"/>
  <c r="X198" i="10"/>
  <c r="AF191" i="10"/>
  <c r="I197" i="1"/>
  <c r="X197" i="10"/>
  <c r="AF190" i="10"/>
  <c r="I196" i="1"/>
  <c r="X196" i="10"/>
  <c r="AF189" i="10"/>
  <c r="I195" i="1"/>
  <c r="X195" i="10"/>
  <c r="AF188" i="10"/>
  <c r="I194" i="1"/>
  <c r="X194" i="10"/>
  <c r="AF187" i="10"/>
  <c r="I193" i="1"/>
  <c r="X193" i="10"/>
  <c r="AF186" i="10"/>
  <c r="I192" i="1"/>
  <c r="X192" i="10"/>
  <c r="AF185" i="10"/>
  <c r="I191" i="1"/>
  <c r="X191" i="10"/>
  <c r="AF184" i="10"/>
  <c r="I190" i="1"/>
  <c r="X190" i="10"/>
  <c r="AF183" i="10"/>
  <c r="I189" i="1"/>
  <c r="X189" i="10"/>
  <c r="AF182" i="10"/>
  <c r="I188" i="1"/>
  <c r="X188" i="10"/>
  <c r="AF181" i="10"/>
  <c r="I186" i="1"/>
  <c r="X186" i="10"/>
  <c r="AF179" i="10"/>
  <c r="I185" i="1"/>
  <c r="X185" i="10"/>
  <c r="AF178" i="10"/>
  <c r="I184" i="1"/>
  <c r="X184" i="10"/>
  <c r="AF177" i="10"/>
  <c r="I182" i="1"/>
  <c r="X182" i="10"/>
  <c r="I181" i="1"/>
  <c r="X181" i="10"/>
  <c r="AF175" i="10"/>
  <c r="I180" i="1"/>
  <c r="X180" i="10"/>
  <c r="AF174" i="10"/>
  <c r="I179" i="1"/>
  <c r="X179" i="10"/>
  <c r="AF173" i="10"/>
  <c r="I178" i="1"/>
  <c r="X178" i="10"/>
  <c r="I177" i="1"/>
  <c r="X177" i="10"/>
  <c r="AF172" i="10"/>
  <c r="I176" i="1"/>
  <c r="X176" i="10"/>
  <c r="AF171" i="10"/>
  <c r="I174" i="1"/>
  <c r="X174" i="10"/>
  <c r="AF169" i="10"/>
  <c r="I173" i="1"/>
  <c r="X173" i="10"/>
  <c r="AF168" i="10"/>
  <c r="I172" i="1"/>
  <c r="X172" i="10"/>
  <c r="AF167" i="10"/>
  <c r="I171" i="1"/>
  <c r="X171" i="10"/>
  <c r="AF166" i="10"/>
  <c r="I170" i="1"/>
  <c r="X170" i="10"/>
  <c r="AF165" i="10"/>
  <c r="I169" i="1"/>
  <c r="X169" i="10"/>
  <c r="AF164" i="10"/>
  <c r="I168" i="1"/>
  <c r="X168" i="10"/>
  <c r="AF163" i="10"/>
  <c r="I167" i="1"/>
  <c r="X167" i="10"/>
  <c r="AF162" i="10"/>
  <c r="I166" i="1"/>
  <c r="X166" i="10"/>
  <c r="AF161" i="10"/>
  <c r="I114" i="1"/>
  <c r="X114" i="10"/>
  <c r="AF109" i="10"/>
  <c r="I164" i="1"/>
  <c r="X164" i="10"/>
  <c r="AF159" i="10"/>
  <c r="I165" i="1"/>
  <c r="X165" i="10"/>
  <c r="AF160" i="10"/>
  <c r="I163" i="1"/>
  <c r="X163" i="10"/>
  <c r="AF158" i="10"/>
  <c r="I162" i="1"/>
  <c r="X162" i="10"/>
  <c r="AF157" i="10"/>
  <c r="I161" i="1"/>
  <c r="X161" i="10"/>
  <c r="AF156" i="10"/>
  <c r="I160" i="1"/>
  <c r="X160" i="10"/>
  <c r="AF155" i="10"/>
  <c r="I159" i="1"/>
  <c r="X159" i="10"/>
  <c r="AF154" i="10"/>
  <c r="I158" i="1"/>
  <c r="X158" i="10"/>
  <c r="AF153" i="10"/>
  <c r="I157" i="1"/>
  <c r="X157" i="10"/>
  <c r="AF152" i="10"/>
  <c r="I156" i="1"/>
  <c r="X156" i="10"/>
  <c r="AF151" i="10"/>
  <c r="I155" i="1"/>
  <c r="X155" i="10"/>
  <c r="AF150" i="10"/>
  <c r="I154" i="1"/>
  <c r="X154" i="10"/>
  <c r="AF149" i="10"/>
  <c r="I153" i="1"/>
  <c r="X153" i="10"/>
  <c r="AF148" i="10"/>
  <c r="I152" i="1"/>
  <c r="X152" i="10"/>
  <c r="AF147" i="10"/>
  <c r="I151" i="1"/>
  <c r="X151" i="10"/>
  <c r="AF146" i="10"/>
  <c r="I150" i="1"/>
  <c r="X150" i="10"/>
  <c r="AF145" i="10"/>
  <c r="I149" i="1"/>
  <c r="X149" i="10"/>
  <c r="AF144" i="10"/>
  <c r="I148" i="1"/>
  <c r="X148" i="10"/>
  <c r="AF143" i="10"/>
  <c r="I146" i="1"/>
  <c r="X146" i="10"/>
  <c r="AF141" i="10"/>
  <c r="I145" i="1"/>
  <c r="X145" i="10"/>
  <c r="AF140" i="10"/>
  <c r="I144" i="1"/>
  <c r="X144" i="10"/>
  <c r="AF139" i="10"/>
  <c r="I142" i="1"/>
  <c r="X142" i="10"/>
  <c r="AF137" i="10"/>
  <c r="I143" i="1"/>
  <c r="X143" i="10"/>
  <c r="AF138" i="10"/>
  <c r="I141" i="1"/>
  <c r="X141" i="10"/>
  <c r="AF136" i="10"/>
  <c r="I140" i="1"/>
  <c r="X140" i="10"/>
  <c r="AF135" i="10"/>
  <c r="I139" i="1"/>
  <c r="X139" i="10"/>
  <c r="AF134" i="10"/>
  <c r="I138" i="1"/>
  <c r="X138" i="10"/>
  <c r="AF133" i="10"/>
  <c r="I137" i="1"/>
  <c r="X137" i="10"/>
  <c r="AF132" i="10"/>
  <c r="I136" i="1"/>
  <c r="X136" i="10"/>
  <c r="AF131" i="10"/>
  <c r="I135" i="1"/>
  <c r="X135" i="10"/>
  <c r="AF130" i="10"/>
  <c r="I134" i="1"/>
  <c r="X134" i="10"/>
  <c r="AF129" i="10"/>
  <c r="I133" i="1"/>
  <c r="X133" i="10"/>
  <c r="AF128" i="10"/>
  <c r="I132" i="1"/>
  <c r="X132" i="10"/>
  <c r="AF127" i="10"/>
  <c r="I131" i="1"/>
  <c r="X131" i="10"/>
  <c r="AF126" i="10"/>
  <c r="I130" i="1"/>
  <c r="X130" i="10"/>
  <c r="AF125" i="10"/>
  <c r="I129" i="1"/>
  <c r="X129" i="10"/>
  <c r="AF124" i="10"/>
  <c r="I128" i="1"/>
  <c r="X128" i="10"/>
  <c r="AF123" i="10"/>
  <c r="I127" i="1"/>
  <c r="X127" i="10"/>
  <c r="AF122" i="10"/>
  <c r="I126" i="1"/>
  <c r="X126" i="10"/>
  <c r="AF121" i="10"/>
  <c r="I125" i="1"/>
  <c r="X125" i="10"/>
  <c r="AF120" i="10"/>
  <c r="I124" i="1"/>
  <c r="X124" i="10"/>
  <c r="AF119" i="10"/>
  <c r="I123" i="1"/>
  <c r="X123" i="10"/>
  <c r="AF118" i="10"/>
  <c r="I122" i="1"/>
  <c r="X122" i="10"/>
  <c r="AF117" i="10"/>
  <c r="I121" i="1"/>
  <c r="X121" i="10"/>
  <c r="AF116" i="10"/>
  <c r="I120" i="1"/>
  <c r="X120" i="10"/>
  <c r="AF115" i="10"/>
  <c r="I118" i="1"/>
  <c r="X118" i="10"/>
  <c r="AF113" i="10"/>
  <c r="I119" i="1"/>
  <c r="X119" i="10"/>
  <c r="AF114" i="10"/>
  <c r="I117" i="1"/>
  <c r="X117" i="10"/>
  <c r="AF112" i="10"/>
  <c r="I115" i="1"/>
  <c r="X115" i="10"/>
  <c r="AF110" i="10"/>
  <c r="I113" i="1"/>
  <c r="X113" i="10"/>
  <c r="AF108" i="10"/>
  <c r="I112" i="1"/>
  <c r="X112" i="10"/>
  <c r="AF107" i="10"/>
  <c r="I111" i="1"/>
  <c r="X111" i="10"/>
  <c r="AF106" i="10"/>
  <c r="I110" i="1"/>
  <c r="X110" i="10"/>
  <c r="AF105" i="10"/>
  <c r="I109" i="1"/>
  <c r="X109" i="10"/>
  <c r="I108" i="1"/>
  <c r="X108" i="10"/>
  <c r="AF104" i="10"/>
  <c r="I107" i="1"/>
  <c r="X107" i="10"/>
  <c r="AF103" i="10"/>
  <c r="I106" i="1"/>
  <c r="X106" i="10"/>
  <c r="AF102" i="10"/>
  <c r="I105" i="1"/>
  <c r="X105" i="10"/>
  <c r="AF101" i="10"/>
  <c r="I104" i="1"/>
  <c r="X104" i="10"/>
  <c r="AF100" i="10"/>
  <c r="I103" i="1"/>
  <c r="X103" i="10"/>
  <c r="AF99" i="10"/>
  <c r="I102" i="1"/>
  <c r="X102" i="10"/>
  <c r="AF98" i="10"/>
  <c r="I101" i="1"/>
  <c r="X101" i="10"/>
  <c r="AF97" i="10"/>
  <c r="I100" i="1"/>
  <c r="X100" i="10"/>
  <c r="AF96" i="10"/>
  <c r="I99" i="1"/>
  <c r="X99" i="10"/>
  <c r="AF95" i="10"/>
  <c r="I98" i="1"/>
  <c r="X98" i="10"/>
  <c r="AF94" i="10"/>
  <c r="I97" i="1"/>
  <c r="X97" i="10"/>
  <c r="AF93" i="10"/>
  <c r="I96" i="1"/>
  <c r="X96" i="10"/>
  <c r="AF92" i="10"/>
  <c r="I95" i="1"/>
  <c r="X95" i="10"/>
  <c r="AF91" i="10"/>
  <c r="I94" i="1"/>
  <c r="X94" i="10"/>
  <c r="AF90" i="10"/>
  <c r="I93" i="1"/>
  <c r="X93" i="10"/>
  <c r="AF89" i="10"/>
  <c r="I92" i="1"/>
  <c r="X92" i="10"/>
  <c r="AF88" i="10"/>
  <c r="I91" i="1"/>
  <c r="X91" i="10"/>
  <c r="AF87" i="10"/>
  <c r="I89" i="1"/>
  <c r="X89" i="10"/>
  <c r="AF85" i="10"/>
  <c r="I81" i="1"/>
  <c r="X81" i="10"/>
  <c r="AF77" i="10"/>
  <c r="I90" i="1"/>
  <c r="X90" i="10"/>
  <c r="AF86" i="10"/>
  <c r="I88" i="1"/>
  <c r="X88" i="10"/>
  <c r="AF84" i="10"/>
  <c r="I87" i="1"/>
  <c r="X87" i="10"/>
  <c r="AF83" i="10"/>
  <c r="I86" i="1"/>
  <c r="X86" i="10"/>
  <c r="AF82" i="10"/>
  <c r="I85" i="1"/>
  <c r="X85" i="10"/>
  <c r="AF81" i="10"/>
  <c r="I84" i="1"/>
  <c r="X84" i="10"/>
  <c r="AF80" i="10"/>
  <c r="I83" i="1"/>
  <c r="X83" i="10"/>
  <c r="AF79" i="10"/>
  <c r="I82" i="1"/>
  <c r="X82" i="10"/>
  <c r="AF78" i="10"/>
  <c r="I80" i="1"/>
  <c r="X80" i="10"/>
  <c r="AF76" i="10"/>
  <c r="I79" i="1"/>
  <c r="X79" i="10"/>
  <c r="AF75" i="10"/>
  <c r="I78" i="1"/>
  <c r="X78" i="10"/>
  <c r="AF74" i="10"/>
  <c r="I77" i="1"/>
  <c r="X77" i="10"/>
  <c r="AF73" i="10"/>
  <c r="I76" i="1"/>
  <c r="X76" i="10"/>
  <c r="AF72" i="10"/>
  <c r="I75" i="1"/>
  <c r="X75" i="10"/>
  <c r="AF71" i="10"/>
  <c r="I74" i="1"/>
  <c r="X74" i="10"/>
  <c r="AF70" i="10"/>
  <c r="I73" i="1"/>
  <c r="X73" i="10"/>
  <c r="AF69" i="10"/>
  <c r="I72" i="1"/>
  <c r="X72" i="10"/>
  <c r="AF68" i="10"/>
  <c r="I71" i="1"/>
  <c r="X71" i="10"/>
  <c r="AF67" i="10"/>
  <c r="I70" i="1"/>
  <c r="X70" i="10"/>
  <c r="AF66" i="10"/>
  <c r="I69" i="1"/>
  <c r="X69" i="10"/>
  <c r="AF65" i="10"/>
  <c r="I68" i="1"/>
  <c r="X68" i="10"/>
  <c r="AF64" i="10"/>
  <c r="I67" i="1"/>
  <c r="X67" i="10"/>
  <c r="AF63" i="10"/>
  <c r="I66" i="1"/>
  <c r="X66" i="10"/>
  <c r="AF62" i="10"/>
  <c r="I65" i="1"/>
  <c r="X65" i="10"/>
  <c r="AF61" i="10"/>
  <c r="I64" i="1"/>
  <c r="X64" i="10"/>
  <c r="AF60" i="10"/>
  <c r="I63" i="1"/>
  <c r="X63" i="10"/>
  <c r="AF59" i="10"/>
  <c r="I62" i="1"/>
  <c r="X62" i="10"/>
  <c r="AF58" i="10"/>
  <c r="I61" i="1"/>
  <c r="X61" i="10"/>
  <c r="AF57" i="10"/>
  <c r="I60" i="1"/>
  <c r="X60" i="10"/>
  <c r="AF56" i="10"/>
  <c r="I59" i="1"/>
  <c r="X59" i="10"/>
  <c r="AF55" i="10"/>
  <c r="I58" i="1"/>
  <c r="X58" i="10"/>
  <c r="AF54" i="10"/>
  <c r="I57" i="1"/>
  <c r="X57" i="10"/>
  <c r="AF53" i="10"/>
  <c r="I56" i="1"/>
  <c r="X56" i="10"/>
  <c r="AF52" i="10"/>
  <c r="I55" i="1"/>
  <c r="X55" i="10"/>
  <c r="AF51" i="10"/>
  <c r="I54" i="1"/>
  <c r="X54" i="10"/>
  <c r="AF50" i="10"/>
  <c r="I53" i="1"/>
  <c r="X53" i="10"/>
  <c r="AF49" i="10"/>
  <c r="I52" i="1"/>
  <c r="X52" i="10"/>
  <c r="AF48" i="10"/>
  <c r="I51" i="1"/>
  <c r="X51" i="10"/>
  <c r="AF47" i="10"/>
  <c r="I50" i="1"/>
  <c r="X50" i="10"/>
  <c r="AF46" i="10"/>
  <c r="I49" i="1"/>
  <c r="X49" i="10"/>
  <c r="AF45" i="10"/>
  <c r="I48" i="1"/>
  <c r="X48" i="10"/>
  <c r="AF44" i="10"/>
  <c r="I47" i="1"/>
  <c r="X47" i="10"/>
  <c r="AF43" i="10"/>
  <c r="I46" i="1"/>
  <c r="X46" i="10"/>
  <c r="AF42" i="10"/>
  <c r="I45" i="1"/>
  <c r="X45" i="10"/>
  <c r="AF41" i="10"/>
  <c r="I44" i="1"/>
  <c r="X44" i="10"/>
  <c r="AF40" i="10"/>
  <c r="I43" i="1"/>
  <c r="X43" i="10"/>
  <c r="AF39" i="10"/>
  <c r="I42" i="1"/>
  <c r="X42" i="10"/>
  <c r="AF38" i="10"/>
  <c r="I41" i="1"/>
  <c r="X41" i="10"/>
  <c r="AF37" i="10"/>
  <c r="I40" i="1"/>
  <c r="X40" i="10"/>
  <c r="AF36" i="10"/>
  <c r="I39" i="1"/>
  <c r="X39" i="10"/>
  <c r="AF35" i="10"/>
  <c r="I38" i="1"/>
  <c r="X38" i="10"/>
  <c r="AF34" i="10"/>
  <c r="I18" i="1"/>
  <c r="X18" i="10"/>
  <c r="AF17" i="10"/>
  <c r="I32" i="1"/>
  <c r="X32" i="10"/>
  <c r="AF29" i="10"/>
  <c r="I33" i="1"/>
  <c r="X33" i="10"/>
  <c r="AF30" i="10"/>
  <c r="I37" i="1"/>
  <c r="X37" i="10"/>
  <c r="AF33" i="10"/>
  <c r="I36" i="1"/>
  <c r="X36" i="10"/>
  <c r="AF32" i="10"/>
  <c r="I35" i="1"/>
  <c r="X35" i="10"/>
  <c r="AF31" i="10"/>
  <c r="X34" i="10"/>
  <c r="I31" i="1"/>
  <c r="X31" i="10"/>
  <c r="AF28" i="10"/>
  <c r="I30" i="1"/>
  <c r="X30" i="10"/>
  <c r="AF27" i="10"/>
  <c r="I29" i="1"/>
  <c r="X29" i="10"/>
  <c r="AF26" i="10"/>
  <c r="I28" i="1"/>
  <c r="X28" i="10"/>
  <c r="AF25" i="10"/>
  <c r="I27" i="1"/>
  <c r="X27" i="10"/>
  <c r="I25" i="1"/>
  <c r="X25" i="10"/>
  <c r="AF23" i="10"/>
  <c r="I24" i="1"/>
  <c r="X24" i="10"/>
  <c r="AF22" i="10"/>
  <c r="I23" i="1"/>
  <c r="X23" i="10"/>
  <c r="AF21" i="10"/>
  <c r="I22" i="1"/>
  <c r="X22" i="10"/>
  <c r="AF20" i="10"/>
  <c r="I21" i="1"/>
  <c r="X21" i="10"/>
  <c r="I20" i="1"/>
  <c r="X20" i="10"/>
  <c r="AF19" i="10"/>
  <c r="I19" i="1"/>
  <c r="X19" i="10"/>
  <c r="AF18" i="10"/>
  <c r="I17" i="1"/>
  <c r="X17" i="10"/>
  <c r="AF16" i="10"/>
  <c r="I16" i="1"/>
  <c r="X16" i="10"/>
  <c r="AF15" i="10"/>
  <c r="I15" i="1"/>
  <c r="X15" i="10"/>
  <c r="AF14" i="10"/>
  <c r="I14" i="1"/>
  <c r="X14" i="10"/>
  <c r="AF13" i="10"/>
  <c r="I7" i="1"/>
  <c r="X7" i="10"/>
  <c r="AF6" i="10"/>
  <c r="I8" i="1"/>
  <c r="X8" i="10"/>
  <c r="AF7" i="10"/>
  <c r="I9" i="1"/>
  <c r="X9" i="10"/>
  <c r="AF8" i="10"/>
  <c r="I10" i="1"/>
  <c r="X10" i="10"/>
  <c r="AF9" i="10"/>
  <c r="I11" i="1"/>
  <c r="X11" i="10"/>
  <c r="AF10" i="10"/>
  <c r="I6" i="1"/>
  <c r="X6" i="10"/>
  <c r="AF5" i="10"/>
  <c r="I12" i="1"/>
  <c r="X12" i="10"/>
  <c r="AF11" i="10"/>
  <c r="W367" i="10"/>
  <c r="W366" i="10"/>
  <c r="E295" i="1"/>
  <c r="W295" i="10"/>
  <c r="E294" i="1"/>
  <c r="D287" i="10"/>
  <c r="Z370" i="10"/>
  <c r="Z139" i="10"/>
  <c r="Z17" i="10"/>
  <c r="Z359" i="10"/>
  <c r="Z128" i="10"/>
  <c r="AA112" i="10"/>
  <c r="AA89" i="10"/>
  <c r="Z345" i="10"/>
  <c r="Z113" i="10"/>
  <c r="Z331" i="10"/>
  <c r="Z97" i="10"/>
  <c r="AA64" i="10"/>
  <c r="Z320" i="10"/>
  <c r="Z81" i="10"/>
  <c r="Z2" i="10"/>
  <c r="Z192" i="10"/>
  <c r="Z65" i="10"/>
  <c r="AA131" i="10"/>
  <c r="AA25" i="10"/>
  <c r="Z178" i="10"/>
  <c r="Z49" i="10"/>
  <c r="AA121" i="10"/>
  <c r="Z153" i="10"/>
  <c r="Z33" i="10"/>
  <c r="AG273" i="10"/>
  <c r="AA281" i="10"/>
  <c r="AG194" i="10"/>
  <c r="AA201" i="10"/>
  <c r="Z201" i="10"/>
  <c r="AG224" i="10"/>
  <c r="AA231" i="10"/>
  <c r="AG262" i="10"/>
  <c r="Z270" i="10"/>
  <c r="AG255" i="10"/>
  <c r="Z262" i="10"/>
  <c r="AG239" i="10"/>
  <c r="Z246" i="10"/>
  <c r="AG231" i="10"/>
  <c r="Z238" i="10"/>
  <c r="AG223" i="10"/>
  <c r="Z230" i="10"/>
  <c r="AG207" i="10"/>
  <c r="Z214" i="10"/>
  <c r="AG199" i="10"/>
  <c r="Z206" i="10"/>
  <c r="AG191" i="10"/>
  <c r="Z198" i="10"/>
  <c r="AG183" i="10"/>
  <c r="Z190" i="10"/>
  <c r="Z182" i="10"/>
  <c r="AG169" i="10"/>
  <c r="Z174" i="10"/>
  <c r="AA214" i="10"/>
  <c r="Z231" i="10"/>
  <c r="AG202" i="10"/>
  <c r="Z209" i="10"/>
  <c r="AA209" i="10"/>
  <c r="AA185" i="10"/>
  <c r="AG178" i="10"/>
  <c r="Z185" i="10"/>
  <c r="AG284" i="10"/>
  <c r="Z292" i="10"/>
  <c r="AA292" i="10"/>
  <c r="AG276" i="10"/>
  <c r="Z284" i="10"/>
  <c r="AA284" i="10"/>
  <c r="AG268" i="10"/>
  <c r="Z276" i="10"/>
  <c r="AA276" i="10"/>
  <c r="AG260" i="10"/>
  <c r="Z268" i="10"/>
  <c r="AA268" i="10"/>
  <c r="AG253" i="10"/>
  <c r="Z260" i="10"/>
  <c r="AA260" i="10"/>
  <c r="AG245" i="10"/>
  <c r="Z252" i="10"/>
  <c r="AA252" i="10"/>
  <c r="AG237" i="10"/>
  <c r="Z244" i="10"/>
  <c r="AA244" i="10"/>
  <c r="AG229" i="10"/>
  <c r="Z236" i="10"/>
  <c r="AA236" i="10"/>
  <c r="AG213" i="10"/>
  <c r="Z220" i="10"/>
  <c r="AA220" i="10"/>
  <c r="AG205" i="10"/>
  <c r="Z212" i="10"/>
  <c r="AA212" i="10"/>
  <c r="AG197" i="10"/>
  <c r="Z204" i="10"/>
  <c r="AA204" i="10"/>
  <c r="AA262" i="10"/>
  <c r="AA198" i="10"/>
  <c r="AG216" i="10"/>
  <c r="AA223" i="10"/>
  <c r="Z223" i="10"/>
  <c r="AG208" i="10"/>
  <c r="AA215" i="10"/>
  <c r="Z215" i="10"/>
  <c r="AG200" i="10"/>
  <c r="Z207" i="10"/>
  <c r="AG184" i="10"/>
  <c r="AA191" i="10"/>
  <c r="Z191" i="10"/>
  <c r="AG176" i="10"/>
  <c r="AA183" i="10"/>
  <c r="Z183" i="10"/>
  <c r="AG170" i="10"/>
  <c r="AA175" i="10"/>
  <c r="Z175" i="10"/>
  <c r="AG162" i="10"/>
  <c r="AA167" i="10"/>
  <c r="AG154" i="10"/>
  <c r="AA159" i="10"/>
  <c r="Z159" i="10"/>
  <c r="AG146" i="10"/>
  <c r="AA151" i="10"/>
  <c r="Z151" i="10"/>
  <c r="AG138" i="10"/>
  <c r="Z143" i="10"/>
  <c r="AA143" i="10"/>
  <c r="AG130" i="10"/>
  <c r="Z135" i="10"/>
  <c r="AA135" i="10"/>
  <c r="AG122" i="10"/>
  <c r="AA127" i="10"/>
  <c r="Z127" i="10"/>
  <c r="AG114" i="10"/>
  <c r="Z119" i="10"/>
  <c r="AA119" i="10"/>
  <c r="AG106" i="10"/>
  <c r="Z111" i="10"/>
  <c r="AA111" i="10"/>
  <c r="AG99" i="10"/>
  <c r="Z103" i="10"/>
  <c r="AA103" i="10"/>
  <c r="AG91" i="10"/>
  <c r="Z95" i="10"/>
  <c r="AA95" i="10"/>
  <c r="AG83" i="10"/>
  <c r="Z87" i="10"/>
  <c r="AA87" i="10"/>
  <c r="AG75" i="10"/>
  <c r="Z79" i="10"/>
  <c r="AA79" i="10"/>
  <c r="AG67" i="10"/>
  <c r="Z71" i="10"/>
  <c r="AA71" i="10"/>
  <c r="AG59" i="10"/>
  <c r="Z63" i="10"/>
  <c r="AA63" i="10"/>
  <c r="AG51" i="10"/>
  <c r="Z55" i="10"/>
  <c r="AA55" i="10"/>
  <c r="AG43" i="10"/>
  <c r="Z47" i="10"/>
  <c r="AA47" i="10"/>
  <c r="AG35" i="10"/>
  <c r="Z39" i="10"/>
  <c r="AG28" i="10"/>
  <c r="Z31" i="10"/>
  <c r="AA31" i="10"/>
  <c r="AG21" i="10"/>
  <c r="Z23" i="10"/>
  <c r="AA23" i="10"/>
  <c r="AG14" i="10"/>
  <c r="Z15" i="10"/>
  <c r="AA15" i="10"/>
  <c r="AG6" i="10"/>
  <c r="Z7" i="10"/>
  <c r="AA7" i="10"/>
  <c r="AA354" i="10"/>
  <c r="Z354" i="10"/>
  <c r="AG334" i="10"/>
  <c r="Z346" i="10"/>
  <c r="AA346" i="10"/>
  <c r="Z338" i="10"/>
  <c r="AA338" i="10"/>
  <c r="AG319" i="10"/>
  <c r="AA330" i="10"/>
  <c r="Z330" i="10"/>
  <c r="AG311" i="10"/>
  <c r="Z322" i="10"/>
  <c r="AA322" i="10"/>
  <c r="AG304" i="10"/>
  <c r="AA314" i="10"/>
  <c r="Z314" i="10"/>
  <c r="AG296" i="10"/>
  <c r="AA306" i="10"/>
  <c r="AG289" i="10"/>
  <c r="Z298" i="10"/>
  <c r="AA298" i="10"/>
  <c r="AG348" i="10"/>
  <c r="Z365" i="10"/>
  <c r="AA365" i="10"/>
  <c r="AG342" i="10"/>
  <c r="Z357" i="10"/>
  <c r="AA357" i="10"/>
  <c r="AG353" i="10"/>
  <c r="Z371" i="10"/>
  <c r="AA371" i="10"/>
  <c r="AA190" i="10"/>
  <c r="Z257" i="10"/>
  <c r="AA257" i="10"/>
  <c r="AA249" i="10"/>
  <c r="Z249" i="10"/>
  <c r="AG242" i="10"/>
  <c r="Z225" i="10"/>
  <c r="Z193" i="10"/>
  <c r="AA193" i="10"/>
  <c r="AG186" i="10"/>
  <c r="AG287" i="10"/>
  <c r="AA295" i="10"/>
  <c r="AG279" i="10"/>
  <c r="AA287" i="10"/>
  <c r="Z287" i="10"/>
  <c r="AG271" i="10"/>
  <c r="AA279" i="10"/>
  <c r="Z279" i="10"/>
  <c r="Z282" i="10"/>
  <c r="AA282" i="10"/>
  <c r="AG258" i="10"/>
  <c r="AA266" i="10"/>
  <c r="Z266" i="10"/>
  <c r="AG251" i="10"/>
  <c r="Z258" i="10"/>
  <c r="AA258" i="10"/>
  <c r="AG243" i="10"/>
  <c r="AA250" i="10"/>
  <c r="Z250" i="10"/>
  <c r="AG235" i="10"/>
  <c r="AA242" i="10"/>
  <c r="AG227" i="10"/>
  <c r="Z234" i="10"/>
  <c r="AA234" i="10"/>
  <c r="AG219" i="10"/>
  <c r="AA226" i="10"/>
  <c r="Z226" i="10"/>
  <c r="AG211" i="10"/>
  <c r="Z218" i="10"/>
  <c r="AA218" i="10"/>
  <c r="AG203" i="10"/>
  <c r="Z210" i="10"/>
  <c r="AA210" i="10"/>
  <c r="AG195" i="10"/>
  <c r="AA202" i="10"/>
  <c r="Z202" i="10"/>
  <c r="AG187" i="10"/>
  <c r="Z194" i="10"/>
  <c r="AA194" i="10"/>
  <c r="AG179" i="10"/>
  <c r="AA186" i="10"/>
  <c r="Z186" i="10"/>
  <c r="AA246" i="10"/>
  <c r="AA182" i="10"/>
  <c r="Z281" i="10"/>
  <c r="AG265" i="10"/>
  <c r="Z273" i="10"/>
  <c r="AA273" i="10"/>
  <c r="AA241" i="10"/>
  <c r="AG234" i="10"/>
  <c r="Z241" i="10"/>
  <c r="AG226" i="10"/>
  <c r="Z233" i="10"/>
  <c r="AA233" i="10"/>
  <c r="AG192" i="10"/>
  <c r="AA199" i="10"/>
  <c r="Z199" i="10"/>
  <c r="AG285" i="10"/>
  <c r="Z293" i="10"/>
  <c r="AA293" i="10"/>
  <c r="AG277" i="10"/>
  <c r="Z285" i="10"/>
  <c r="AA285" i="10"/>
  <c r="AG269" i="10"/>
  <c r="Z277" i="10"/>
  <c r="AA277" i="10"/>
  <c r="AG261" i="10"/>
  <c r="Z269" i="10"/>
  <c r="AA269" i="10"/>
  <c r="AG254" i="10"/>
  <c r="Z261" i="10"/>
  <c r="AA261" i="10"/>
  <c r="AG246" i="10"/>
  <c r="Z253" i="10"/>
  <c r="AA253" i="10"/>
  <c r="AG238" i="10"/>
  <c r="Z245" i="10"/>
  <c r="AA245" i="10"/>
  <c r="AG230" i="10"/>
  <c r="Z237" i="10"/>
  <c r="AA237" i="10"/>
  <c r="AG222" i="10"/>
  <c r="Z229" i="10"/>
  <c r="AA229" i="10"/>
  <c r="AG214" i="10"/>
  <c r="Z221" i="10"/>
  <c r="AA221" i="10"/>
  <c r="AG198" i="10"/>
  <c r="Z205" i="10"/>
  <c r="AA205" i="10"/>
  <c r="AG190" i="10"/>
  <c r="Z197" i="10"/>
  <c r="AG182" i="10"/>
  <c r="Z189" i="10"/>
  <c r="AA189" i="10"/>
  <c r="AG175" i="10"/>
  <c r="Z181" i="10"/>
  <c r="AA181" i="10"/>
  <c r="AA238" i="10"/>
  <c r="AA174" i="10"/>
  <c r="Z167" i="10"/>
  <c r="AG210" i="10"/>
  <c r="AA217" i="10"/>
  <c r="AG263" i="10"/>
  <c r="Z271" i="10"/>
  <c r="AA271" i="10"/>
  <c r="AA263" i="10"/>
  <c r="Z263" i="10"/>
  <c r="AG280" i="10"/>
  <c r="AA288" i="10"/>
  <c r="Z288" i="10"/>
  <c r="AG272" i="10"/>
  <c r="AA280" i="10"/>
  <c r="Z280" i="10"/>
  <c r="AG264" i="10"/>
  <c r="Z272" i="10"/>
  <c r="AA272" i="10"/>
  <c r="AG256" i="10"/>
  <c r="AA264" i="10"/>
  <c r="Z264" i="10"/>
  <c r="AG249" i="10"/>
  <c r="AA256" i="10"/>
  <c r="AG241" i="10"/>
  <c r="AA248" i="10"/>
  <c r="Z248" i="10"/>
  <c r="AG233" i="10"/>
  <c r="AA240" i="10"/>
  <c r="Z240" i="10"/>
  <c r="AG225" i="10"/>
  <c r="Z232" i="10"/>
  <c r="AA232" i="10"/>
  <c r="AG217" i="10"/>
  <c r="AA224" i="10"/>
  <c r="Z224" i="10"/>
  <c r="AG209" i="10"/>
  <c r="AA216" i="10"/>
  <c r="Z216" i="10"/>
  <c r="AG201" i="10"/>
  <c r="Z208" i="10"/>
  <c r="AA208" i="10"/>
  <c r="AG193" i="10"/>
  <c r="AA200" i="10"/>
  <c r="Z200" i="10"/>
  <c r="AA230" i="10"/>
  <c r="Z256" i="10"/>
  <c r="AG281" i="10"/>
  <c r="AA289" i="10"/>
  <c r="Z289" i="10"/>
  <c r="AG248" i="10"/>
  <c r="AA255" i="10"/>
  <c r="Z255" i="10"/>
  <c r="AG240" i="10"/>
  <c r="AA247" i="10"/>
  <c r="Z247" i="10"/>
  <c r="AG232" i="10"/>
  <c r="AA239" i="10"/>
  <c r="Z239" i="10"/>
  <c r="AG283" i="10"/>
  <c r="AA291" i="10"/>
  <c r="Z291" i="10"/>
  <c r="AG275" i="10"/>
  <c r="Z283" i="10"/>
  <c r="AA283" i="10"/>
  <c r="AG267" i="10"/>
  <c r="Z275" i="10"/>
  <c r="AA275" i="10"/>
  <c r="AG259" i="10"/>
  <c r="AA267" i="10"/>
  <c r="AG252" i="10"/>
  <c r="Z259" i="10"/>
  <c r="AA259" i="10"/>
  <c r="AG244" i="10"/>
  <c r="AA251" i="10"/>
  <c r="Z251" i="10"/>
  <c r="AG236" i="10"/>
  <c r="Z243" i="10"/>
  <c r="AA243" i="10"/>
  <c r="AG228" i="10"/>
  <c r="Z235" i="10"/>
  <c r="AA235" i="10"/>
  <c r="AG220" i="10"/>
  <c r="AA227" i="10"/>
  <c r="Z227" i="10"/>
  <c r="AG212" i="10"/>
  <c r="Z219" i="10"/>
  <c r="AA219" i="10"/>
  <c r="AG204" i="10"/>
  <c r="Z211" i="10"/>
  <c r="AA211" i="10"/>
  <c r="AG196" i="10"/>
  <c r="AA203" i="10"/>
  <c r="AG188" i="10"/>
  <c r="Z195" i="10"/>
  <c r="AA195" i="10"/>
  <c r="AG180" i="10"/>
  <c r="AA187" i="10"/>
  <c r="Z187" i="10"/>
  <c r="AG173" i="10"/>
  <c r="Z179" i="10"/>
  <c r="Z242" i="10"/>
  <c r="AG250" i="10"/>
  <c r="AG149" i="10"/>
  <c r="AA154" i="10"/>
  <c r="AG141" i="10"/>
  <c r="AA146" i="10"/>
  <c r="AG133" i="10"/>
  <c r="AA138" i="10"/>
  <c r="AG125" i="10"/>
  <c r="AA130" i="10"/>
  <c r="AG117" i="10"/>
  <c r="AA122" i="10"/>
  <c r="AG109" i="10"/>
  <c r="AA114" i="10"/>
  <c r="AG102" i="10"/>
  <c r="AA106" i="10"/>
  <c r="AG94" i="10"/>
  <c r="AA98" i="10"/>
  <c r="AG86" i="10"/>
  <c r="AA90" i="10"/>
  <c r="AG78" i="10"/>
  <c r="AA82" i="10"/>
  <c r="AG70" i="10"/>
  <c r="AA74" i="10"/>
  <c r="AG62" i="10"/>
  <c r="AA66" i="10"/>
  <c r="AG54" i="10"/>
  <c r="AA58" i="10"/>
  <c r="AG46" i="10"/>
  <c r="AA50" i="10"/>
  <c r="AG38" i="10"/>
  <c r="AA42" i="10"/>
  <c r="AA34" i="10"/>
  <c r="AG24" i="10"/>
  <c r="AA26" i="10"/>
  <c r="AG17" i="10"/>
  <c r="AA18" i="10"/>
  <c r="AG9" i="10"/>
  <c r="AA10" i="10"/>
  <c r="Z364" i="10"/>
  <c r="Z356" i="10"/>
  <c r="AA139" i="10"/>
  <c r="AA129" i="10"/>
  <c r="AA120" i="10"/>
  <c r="AA88" i="10"/>
  <c r="AA49" i="10"/>
  <c r="AA24" i="10"/>
  <c r="Z369" i="10"/>
  <c r="Z355" i="10"/>
  <c r="Z344" i="10"/>
  <c r="Z319" i="10"/>
  <c r="Z305" i="10"/>
  <c r="Z177" i="10"/>
  <c r="Z163" i="10"/>
  <c r="Z152" i="10"/>
  <c r="Z138" i="10"/>
  <c r="Z112" i="10"/>
  <c r="Z96" i="10"/>
  <c r="Z80" i="10"/>
  <c r="Z64" i="10"/>
  <c r="Z48" i="10"/>
  <c r="Z32" i="10"/>
  <c r="Z16" i="10"/>
  <c r="AG168" i="10"/>
  <c r="Z173" i="10"/>
  <c r="AG160" i="10"/>
  <c r="Z165" i="10"/>
  <c r="AG152" i="10"/>
  <c r="Z157" i="10"/>
  <c r="AG144" i="10"/>
  <c r="Z149" i="10"/>
  <c r="AG136" i="10"/>
  <c r="Z141" i="10"/>
  <c r="AG128" i="10"/>
  <c r="Z133" i="10"/>
  <c r="AG120" i="10"/>
  <c r="Z125" i="10"/>
  <c r="AG112" i="10"/>
  <c r="Z117" i="10"/>
  <c r="Z109" i="10"/>
  <c r="AG97" i="10"/>
  <c r="Z101" i="10"/>
  <c r="AG89" i="10"/>
  <c r="Z93" i="10"/>
  <c r="AG81" i="10"/>
  <c r="Z85" i="10"/>
  <c r="AG73" i="10"/>
  <c r="Z77" i="10"/>
  <c r="AG65" i="10"/>
  <c r="Z69" i="10"/>
  <c r="AG57" i="10"/>
  <c r="Z61" i="10"/>
  <c r="AG49" i="10"/>
  <c r="Z53" i="10"/>
  <c r="AG41" i="10"/>
  <c r="Z45" i="10"/>
  <c r="AG33" i="10"/>
  <c r="Z37" i="10"/>
  <c r="AG26" i="10"/>
  <c r="Z29" i="10"/>
  <c r="Z21" i="10"/>
  <c r="AG12" i="10"/>
  <c r="Z13" i="10"/>
  <c r="AG4" i="10"/>
  <c r="Z5" i="10"/>
  <c r="AG336" i="10"/>
  <c r="Z348" i="10"/>
  <c r="AG328" i="10"/>
  <c r="Z340" i="10"/>
  <c r="AG321" i="10"/>
  <c r="Z332" i="10"/>
  <c r="AG313" i="10"/>
  <c r="Z324" i="10"/>
  <c r="AG306" i="10"/>
  <c r="Z316" i="10"/>
  <c r="AG298" i="10"/>
  <c r="Z308" i="10"/>
  <c r="AG291" i="10"/>
  <c r="Z300" i="10"/>
  <c r="AA364" i="10"/>
  <c r="AA356" i="10"/>
  <c r="AA348" i="10"/>
  <c r="AA340" i="10"/>
  <c r="AA332" i="10"/>
  <c r="AA324" i="10"/>
  <c r="AA316" i="10"/>
  <c r="AA308" i="10"/>
  <c r="AA300" i="10"/>
  <c r="AA147" i="10"/>
  <c r="AA137" i="10"/>
  <c r="AA128" i="10"/>
  <c r="AA99" i="10"/>
  <c r="AA73" i="10"/>
  <c r="AA48" i="10"/>
  <c r="AA37" i="10"/>
  <c r="AA9" i="10"/>
  <c r="Z368" i="10"/>
  <c r="Z343" i="10"/>
  <c r="Z329" i="10"/>
  <c r="Z315" i="10"/>
  <c r="Z304" i="10"/>
  <c r="Z176" i="10"/>
  <c r="Z162" i="10"/>
  <c r="Z137" i="10"/>
  <c r="Z123" i="10"/>
  <c r="Z107" i="10"/>
  <c r="AA363" i="10"/>
  <c r="AA355" i="10"/>
  <c r="AA347" i="10"/>
  <c r="AA339" i="10"/>
  <c r="AA331" i="10"/>
  <c r="AA323" i="10"/>
  <c r="AA315" i="10"/>
  <c r="AA307" i="10"/>
  <c r="AA299" i="10"/>
  <c r="AA171" i="10"/>
  <c r="AA163" i="10"/>
  <c r="AA155" i="10"/>
  <c r="AA145" i="10"/>
  <c r="AA136" i="10"/>
  <c r="AA109" i="10"/>
  <c r="AA97" i="10"/>
  <c r="AA72" i="10"/>
  <c r="AA61" i="10"/>
  <c r="AA33" i="10"/>
  <c r="AA8" i="10"/>
  <c r="Z367" i="10"/>
  <c r="Z353" i="10"/>
  <c r="Z339" i="10"/>
  <c r="Z328" i="10"/>
  <c r="Z303" i="10"/>
  <c r="Z161" i="10"/>
  <c r="Z147" i="10"/>
  <c r="Z136" i="10"/>
  <c r="Z122" i="10"/>
  <c r="Z106" i="10"/>
  <c r="Z90" i="10"/>
  <c r="Z74" i="10"/>
  <c r="Z58" i="10"/>
  <c r="Z42" i="10"/>
  <c r="Z26" i="10"/>
  <c r="Z10" i="10"/>
  <c r="AG87" i="10"/>
  <c r="AA91" i="10"/>
  <c r="AG79" i="10"/>
  <c r="AA83" i="10"/>
  <c r="AG71" i="10"/>
  <c r="AA75" i="10"/>
  <c r="AG63" i="10"/>
  <c r="AA67" i="10"/>
  <c r="AG55" i="10"/>
  <c r="AA59" i="10"/>
  <c r="AG39" i="10"/>
  <c r="AA43" i="10"/>
  <c r="AG31" i="10"/>
  <c r="AA35" i="10"/>
  <c r="AA27" i="10"/>
  <c r="AG18" i="10"/>
  <c r="AA19" i="10"/>
  <c r="AG10" i="10"/>
  <c r="AA11" i="10"/>
  <c r="AG2" i="10"/>
  <c r="AA3" i="10"/>
  <c r="AG338" i="10"/>
  <c r="Z350" i="10"/>
  <c r="AG330" i="10"/>
  <c r="Z342" i="10"/>
  <c r="AG323" i="10"/>
  <c r="Z334" i="10"/>
  <c r="AG315" i="10"/>
  <c r="Z326" i="10"/>
  <c r="AG308" i="10"/>
  <c r="Z318" i="10"/>
  <c r="AG300" i="10"/>
  <c r="Z310" i="10"/>
  <c r="Z302" i="10"/>
  <c r="AA370" i="10"/>
  <c r="AA362" i="10"/>
  <c r="AA178" i="10"/>
  <c r="AA170" i="10"/>
  <c r="AA162" i="10"/>
  <c r="AA153" i="10"/>
  <c r="AA144" i="10"/>
  <c r="AA117" i="10"/>
  <c r="AA107" i="10"/>
  <c r="AA96" i="10"/>
  <c r="AA85" i="10"/>
  <c r="AA57" i="10"/>
  <c r="AA32" i="10"/>
  <c r="AA21" i="10"/>
  <c r="Z363" i="10"/>
  <c r="Z352" i="10"/>
  <c r="Z327" i="10"/>
  <c r="Z313" i="10"/>
  <c r="Z299" i="10"/>
  <c r="Z171" i="10"/>
  <c r="Z160" i="10"/>
  <c r="Z146" i="10"/>
  <c r="Z121" i="10"/>
  <c r="Z105" i="10"/>
  <c r="Z89" i="10"/>
  <c r="Z73" i="10"/>
  <c r="Z57" i="10"/>
  <c r="Z41" i="10"/>
  <c r="Z25" i="10"/>
  <c r="Z9" i="10"/>
  <c r="AG351" i="10"/>
  <c r="AG161" i="10"/>
  <c r="Z166" i="10"/>
  <c r="AG153" i="10"/>
  <c r="Z158" i="10"/>
  <c r="AG145" i="10"/>
  <c r="Z150" i="10"/>
  <c r="AG137" i="10"/>
  <c r="Z142" i="10"/>
  <c r="AG129" i="10"/>
  <c r="Z134" i="10"/>
  <c r="AG121" i="10"/>
  <c r="Z126" i="10"/>
  <c r="AG113" i="10"/>
  <c r="Z118" i="10"/>
  <c r="AG105" i="10"/>
  <c r="Z110" i="10"/>
  <c r="AG98" i="10"/>
  <c r="Z102" i="10"/>
  <c r="AG90" i="10"/>
  <c r="Z94" i="10"/>
  <c r="AG82" i="10"/>
  <c r="Z86" i="10"/>
  <c r="AG74" i="10"/>
  <c r="Z78" i="10"/>
  <c r="AG66" i="10"/>
  <c r="Z70" i="10"/>
  <c r="AG58" i="10"/>
  <c r="Z62" i="10"/>
  <c r="AG50" i="10"/>
  <c r="Z54" i="10"/>
  <c r="AG42" i="10"/>
  <c r="Z46" i="10"/>
  <c r="AG34" i="10"/>
  <c r="Z38" i="10"/>
  <c r="AG27" i="10"/>
  <c r="Z30" i="10"/>
  <c r="AG20" i="10"/>
  <c r="Z22" i="10"/>
  <c r="AG13" i="10"/>
  <c r="Z14" i="10"/>
  <c r="AG5" i="10"/>
  <c r="Z6" i="10"/>
  <c r="AA361" i="10"/>
  <c r="AA353" i="10"/>
  <c r="AA345" i="10"/>
  <c r="AA337" i="10"/>
  <c r="AA329" i="10"/>
  <c r="AA321" i="10"/>
  <c r="AA313" i="10"/>
  <c r="AA305" i="10"/>
  <c r="AA297" i="10"/>
  <c r="AA177" i="10"/>
  <c r="AA169" i="10"/>
  <c r="AA161" i="10"/>
  <c r="AA152" i="10"/>
  <c r="AA134" i="10"/>
  <c r="AA125" i="10"/>
  <c r="AA105" i="10"/>
  <c r="AA81" i="10"/>
  <c r="AA70" i="10"/>
  <c r="AA56" i="10"/>
  <c r="AA45" i="10"/>
  <c r="AA17" i="10"/>
  <c r="AA6" i="10"/>
  <c r="Z362" i="10"/>
  <c r="Z351" i="10"/>
  <c r="Z337" i="10"/>
  <c r="Z323" i="10"/>
  <c r="Z312" i="10"/>
  <c r="Z184" i="10"/>
  <c r="Z170" i="10"/>
  <c r="Z145" i="10"/>
  <c r="Z131" i="10"/>
  <c r="Z120" i="10"/>
  <c r="Z104" i="10"/>
  <c r="Z88" i="10"/>
  <c r="Z72" i="10"/>
  <c r="Z56" i="10"/>
  <c r="Z40" i="10"/>
  <c r="Z24" i="10"/>
  <c r="Z8" i="10"/>
  <c r="AG124" i="10"/>
  <c r="AA368" i="10"/>
  <c r="AA360" i="10"/>
  <c r="AA352" i="10"/>
  <c r="AA344" i="10"/>
  <c r="AA336" i="10"/>
  <c r="AA328" i="10"/>
  <c r="AA320" i="10"/>
  <c r="AA312" i="10"/>
  <c r="AA304" i="10"/>
  <c r="AA296" i="10"/>
  <c r="AA192" i="10"/>
  <c r="AA184" i="10"/>
  <c r="AA176" i="10"/>
  <c r="AA168" i="10"/>
  <c r="AA160" i="10"/>
  <c r="AA142" i="10"/>
  <c r="AA133" i="10"/>
  <c r="AA115" i="10"/>
  <c r="AA104" i="10"/>
  <c r="AA94" i="10"/>
  <c r="AA80" i="10"/>
  <c r="AA69" i="10"/>
  <c r="AA41" i="10"/>
  <c r="AA30" i="10"/>
  <c r="AA16" i="10"/>
  <c r="AA5" i="10"/>
  <c r="Z361" i="10"/>
  <c r="Z347" i="10"/>
  <c r="Z336" i="10"/>
  <c r="Z311" i="10"/>
  <c r="Z297" i="10"/>
  <c r="Z169" i="10"/>
  <c r="Z155" i="10"/>
  <c r="Z144" i="10"/>
  <c r="Z130" i="10"/>
  <c r="Z115" i="10"/>
  <c r="Z99" i="10"/>
  <c r="Z83" i="10"/>
  <c r="Z67" i="10"/>
  <c r="Z51" i="10"/>
  <c r="Z35" i="10"/>
  <c r="Z19" i="10"/>
  <c r="Z3" i="10"/>
  <c r="AG189" i="10"/>
  <c r="Z196" i="10"/>
  <c r="AG181" i="10"/>
  <c r="Z188" i="10"/>
  <c r="AG174" i="10"/>
  <c r="Z180" i="10"/>
  <c r="AG167" i="10"/>
  <c r="Z172" i="10"/>
  <c r="AG159" i="10"/>
  <c r="Z164" i="10"/>
  <c r="AG151" i="10"/>
  <c r="Z156" i="10"/>
  <c r="AG143" i="10"/>
  <c r="Z148" i="10"/>
  <c r="AG135" i="10"/>
  <c r="Z140" i="10"/>
  <c r="AG127" i="10"/>
  <c r="Z132" i="10"/>
  <c r="AG119" i="10"/>
  <c r="Z124" i="10"/>
  <c r="AG111" i="10"/>
  <c r="Z116" i="10"/>
  <c r="AG104" i="10"/>
  <c r="Z108" i="10"/>
  <c r="AA108" i="10"/>
  <c r="AG96" i="10"/>
  <c r="Z100" i="10"/>
  <c r="AA100" i="10"/>
  <c r="AG88" i="10"/>
  <c r="Z92" i="10"/>
  <c r="AA92" i="10"/>
  <c r="AG80" i="10"/>
  <c r="Z84" i="10"/>
  <c r="AA84" i="10"/>
  <c r="AG72" i="10"/>
  <c r="Z76" i="10"/>
  <c r="AA76" i="10"/>
  <c r="AG64" i="10"/>
  <c r="Z68" i="10"/>
  <c r="AA68" i="10"/>
  <c r="AG56" i="10"/>
  <c r="Z60" i="10"/>
  <c r="AA60" i="10"/>
  <c r="AG48" i="10"/>
  <c r="Z52" i="10"/>
  <c r="AA52" i="10"/>
  <c r="AG40" i="10"/>
  <c r="Z44" i="10"/>
  <c r="AA44" i="10"/>
  <c r="AG32" i="10"/>
  <c r="Z36" i="10"/>
  <c r="AA36" i="10"/>
  <c r="AG25" i="10"/>
  <c r="Z28" i="10"/>
  <c r="AA28" i="10"/>
  <c r="AG19" i="10"/>
  <c r="Z20" i="10"/>
  <c r="AA20" i="10"/>
  <c r="AG11" i="10"/>
  <c r="Z12" i="10"/>
  <c r="AA12" i="10"/>
  <c r="AG3" i="10"/>
  <c r="Z4" i="10"/>
  <c r="AA4" i="10"/>
  <c r="AG337" i="10"/>
  <c r="Z349" i="10"/>
  <c r="AG329" i="10"/>
  <c r="Z341" i="10"/>
  <c r="AG322" i="10"/>
  <c r="Z333" i="10"/>
  <c r="AG314" i="10"/>
  <c r="Z325" i="10"/>
  <c r="AG307" i="10"/>
  <c r="Z317" i="10"/>
  <c r="AG299" i="10"/>
  <c r="Z309" i="10"/>
  <c r="AG292" i="10"/>
  <c r="Z301" i="10"/>
  <c r="AG349" i="10"/>
  <c r="Z366" i="10"/>
  <c r="AG343" i="10"/>
  <c r="Z358" i="10"/>
  <c r="Z372" i="10"/>
  <c r="AA367" i="10"/>
  <c r="AA359" i="10"/>
  <c r="AA351" i="10"/>
  <c r="AA343" i="10"/>
  <c r="AA335" i="10"/>
  <c r="AA327" i="10"/>
  <c r="AA319" i="10"/>
  <c r="AA311" i="10"/>
  <c r="AA303" i="10"/>
  <c r="AA150" i="10"/>
  <c r="AA141" i="10"/>
  <c r="AA132" i="10"/>
  <c r="AA123" i="10"/>
  <c r="AA113" i="10"/>
  <c r="AA93" i="10"/>
  <c r="AA65" i="10"/>
  <c r="AA54" i="10"/>
  <c r="AA40" i="10"/>
  <c r="AA29" i="10"/>
  <c r="Z360" i="10"/>
  <c r="Z335" i="10"/>
  <c r="Z307" i="10"/>
  <c r="Z296" i="10"/>
  <c r="Z168" i="10"/>
  <c r="Z154" i="10"/>
  <c r="Z114" i="10"/>
  <c r="Z98" i="10"/>
  <c r="Z82" i="10"/>
  <c r="Z66" i="10"/>
  <c r="Z50" i="10"/>
  <c r="Z34" i="10"/>
  <c r="Z18" i="10"/>
  <c r="C287" i="10"/>
  <c r="B60" i="2"/>
  <c r="F289" i="1"/>
  <c r="E290" i="1"/>
  <c r="W290" i="10"/>
  <c r="C290" i="1"/>
  <c r="C291" i="1"/>
  <c r="C292" i="1"/>
  <c r="C293" i="1"/>
  <c r="C294" i="1"/>
  <c r="C295" i="1"/>
  <c r="C296" i="1"/>
  <c r="C297" i="1"/>
  <c r="C298" i="1"/>
  <c r="C299" i="1"/>
  <c r="C300" i="1"/>
  <c r="C301" i="1"/>
  <c r="D59" i="2"/>
  <c r="E293" i="1"/>
  <c r="E292" i="1"/>
  <c r="D285" i="10"/>
  <c r="E291" i="1"/>
  <c r="W291" i="10"/>
  <c r="C302" i="1"/>
  <c r="C303" i="1"/>
  <c r="C304" i="1"/>
  <c r="C305" i="1"/>
  <c r="E289" i="1"/>
  <c r="W289" i="10"/>
  <c r="E288" i="1"/>
  <c r="W288" i="10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E287" i="1"/>
  <c r="W287" i="10"/>
  <c r="E286" i="1"/>
  <c r="E285" i="1"/>
  <c r="E284" i="1"/>
  <c r="E283" i="1"/>
  <c r="E282" i="1"/>
  <c r="W282" i="10"/>
  <c r="D277" i="10"/>
  <c r="D276" i="10"/>
  <c r="C276" i="10"/>
  <c r="D284" i="10"/>
  <c r="C284" i="10"/>
  <c r="D283" i="10"/>
  <c r="C283" i="10"/>
  <c r="C278" i="10"/>
  <c r="D282" i="10"/>
  <c r="C279" i="10"/>
  <c r="D280" i="10"/>
  <c r="D281" i="10"/>
  <c r="C281" i="10"/>
  <c r="D60" i="2"/>
  <c r="E281" i="1"/>
  <c r="W281" i="10"/>
  <c r="E280" i="1"/>
  <c r="W280" i="10"/>
  <c r="D58" i="2"/>
  <c r="D57" i="2"/>
  <c r="W351" i="10"/>
  <c r="G61" i="2"/>
  <c r="G62" i="2"/>
  <c r="G63" i="2"/>
  <c r="G64" i="2"/>
  <c r="G65" i="2"/>
  <c r="G66" i="2"/>
  <c r="D56" i="2"/>
  <c r="W350" i="10"/>
  <c r="B56" i="2"/>
  <c r="B57" i="2"/>
  <c r="B58" i="2"/>
  <c r="B59" i="2"/>
  <c r="B61" i="2"/>
  <c r="B62" i="2"/>
  <c r="B63" i="2"/>
  <c r="B64" i="2"/>
  <c r="B65" i="2"/>
  <c r="B66" i="2"/>
  <c r="B67" i="2"/>
  <c r="D55" i="2"/>
  <c r="W349" i="10"/>
  <c r="W348" i="10"/>
  <c r="D53" i="2"/>
  <c r="D52" i="2"/>
  <c r="E12" i="7"/>
  <c r="C263" i="1"/>
  <c r="F11" i="7"/>
  <c r="C178" i="1"/>
  <c r="F8" i="7"/>
  <c r="E11" i="7"/>
  <c r="W364" i="10"/>
  <c r="E279" i="1"/>
  <c r="W279" i="10"/>
  <c r="E278" i="1"/>
  <c r="E277" i="1"/>
  <c r="W277" i="10"/>
  <c r="E276" i="1"/>
  <c r="W276" i="10"/>
  <c r="C274" i="1"/>
  <c r="F275" i="1"/>
  <c r="C275" i="1"/>
  <c r="F274" i="1"/>
  <c r="E275" i="1"/>
  <c r="W275" i="10"/>
  <c r="E274" i="1"/>
  <c r="W274" i="10"/>
  <c r="E273" i="1"/>
  <c r="W273" i="10"/>
  <c r="E272" i="1"/>
  <c r="W272" i="10"/>
  <c r="E271" i="1"/>
  <c r="W271" i="10"/>
  <c r="E270" i="1"/>
  <c r="W270" i="10"/>
  <c r="E269" i="1"/>
  <c r="W269" i="10"/>
  <c r="E268" i="1"/>
  <c r="W268" i="10"/>
  <c r="C268" i="1"/>
  <c r="C269" i="1"/>
  <c r="C270" i="1"/>
  <c r="C271" i="1"/>
  <c r="C272" i="1"/>
  <c r="C273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E60" i="2"/>
  <c r="E267" i="1"/>
  <c r="W267" i="10"/>
  <c r="E266" i="1"/>
  <c r="W266" i="10"/>
  <c r="E265" i="1"/>
  <c r="W265" i="10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E264" i="1"/>
  <c r="W264" i="10"/>
  <c r="E263" i="1"/>
  <c r="W263" i="10"/>
  <c r="E262" i="1"/>
  <c r="W262" i="10"/>
  <c r="C262" i="1"/>
  <c r="E260" i="1"/>
  <c r="E261" i="1"/>
  <c r="W261" i="10"/>
  <c r="D51" i="2"/>
  <c r="D50" i="2"/>
  <c r="E259" i="1"/>
  <c r="W259" i="10"/>
  <c r="E258" i="1"/>
  <c r="W258" i="10"/>
  <c r="E257" i="1"/>
  <c r="W257" i="10"/>
  <c r="E256" i="1"/>
  <c r="W256" i="10"/>
  <c r="E255" i="1"/>
  <c r="E254" i="1"/>
  <c r="W254" i="10"/>
  <c r="E253" i="1"/>
  <c r="W253" i="10"/>
  <c r="E252" i="1"/>
  <c r="W252" i="10"/>
  <c r="C253" i="1"/>
  <c r="C254" i="1"/>
  <c r="C255" i="1"/>
  <c r="C256" i="1"/>
  <c r="C257" i="1"/>
  <c r="C258" i="1"/>
  <c r="C259" i="1"/>
  <c r="C261" i="1"/>
  <c r="C260" i="1"/>
  <c r="C264" i="1"/>
  <c r="C265" i="1"/>
  <c r="C266" i="1"/>
  <c r="C267" i="1"/>
  <c r="E251" i="1"/>
  <c r="W251" i="10"/>
  <c r="E250" i="1"/>
  <c r="W250" i="10"/>
  <c r="E249" i="1"/>
  <c r="W249" i="10"/>
  <c r="E248" i="1"/>
  <c r="W248" i="10"/>
  <c r="E247" i="1"/>
  <c r="W247" i="10"/>
  <c r="E246" i="1"/>
  <c r="W246" i="10"/>
  <c r="E245" i="1"/>
  <c r="W245" i="10"/>
  <c r="E244" i="1"/>
  <c r="W244" i="10"/>
  <c r="E243" i="1"/>
  <c r="W243" i="10"/>
  <c r="E242" i="1"/>
  <c r="W242" i="10"/>
  <c r="E241" i="1"/>
  <c r="W241" i="10"/>
  <c r="E240" i="1"/>
  <c r="W240" i="10"/>
  <c r="E239" i="1"/>
  <c r="W239" i="10"/>
  <c r="E10" i="7"/>
  <c r="E9" i="7"/>
  <c r="E7" i="7"/>
  <c r="D49" i="2"/>
  <c r="D48" i="2"/>
  <c r="E238" i="1"/>
  <c r="W238" i="10"/>
  <c r="E237" i="1"/>
  <c r="W237" i="10"/>
  <c r="E236" i="1"/>
  <c r="W236" i="10"/>
  <c r="E235" i="1"/>
  <c r="W235" i="10"/>
  <c r="E234" i="1"/>
  <c r="W234" i="10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E233" i="1"/>
  <c r="W233" i="10"/>
  <c r="E232" i="1"/>
  <c r="W232" i="10"/>
  <c r="E231" i="1"/>
  <c r="W231" i="10"/>
  <c r="E230" i="1"/>
  <c r="W230" i="10"/>
  <c r="E229" i="1"/>
  <c r="W229" i="10"/>
  <c r="E228" i="1"/>
  <c r="W228" i="10"/>
  <c r="E226" i="1"/>
  <c r="W226" i="10"/>
  <c r="E225" i="1"/>
  <c r="E224" i="1"/>
  <c r="W224" i="10"/>
  <c r="E223" i="1"/>
  <c r="W223" i="10"/>
  <c r="E222" i="1"/>
  <c r="W222" i="10"/>
  <c r="E221" i="1"/>
  <c r="W221" i="10"/>
  <c r="E220" i="1"/>
  <c r="W220" i="10"/>
  <c r="E219" i="1"/>
  <c r="E218" i="1"/>
  <c r="W218" i="10"/>
  <c r="D47" i="2"/>
  <c r="D46" i="2"/>
  <c r="D45" i="2"/>
  <c r="E217" i="1"/>
  <c r="W217" i="10"/>
  <c r="E216" i="1"/>
  <c r="W216" i="10"/>
  <c r="E215" i="1"/>
  <c r="W215" i="10"/>
  <c r="E214" i="1"/>
  <c r="W214" i="10"/>
  <c r="E213" i="1"/>
  <c r="W213" i="10"/>
  <c r="E212" i="1"/>
  <c r="W212" i="10"/>
  <c r="E211" i="1"/>
  <c r="W211" i="10"/>
  <c r="E210" i="1"/>
  <c r="W210" i="10"/>
  <c r="E209" i="1"/>
  <c r="W209" i="10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E208" i="1"/>
  <c r="W208" i="10"/>
  <c r="E207" i="1"/>
  <c r="W207" i="10"/>
  <c r="E206" i="1"/>
  <c r="E205" i="1"/>
  <c r="W205" i="10"/>
  <c r="E204" i="1"/>
  <c r="E203" i="1"/>
  <c r="W203" i="10"/>
  <c r="E202" i="1"/>
  <c r="W202" i="10"/>
  <c r="E201" i="1"/>
  <c r="W201" i="10"/>
  <c r="E200" i="1"/>
  <c r="W200" i="10"/>
  <c r="E199" i="1"/>
  <c r="W199" i="10"/>
  <c r="E198" i="1"/>
  <c r="W198" i="10"/>
  <c r="C200" i="1"/>
  <c r="C201" i="1"/>
  <c r="C202" i="1"/>
  <c r="C203" i="1"/>
  <c r="C204" i="1"/>
  <c r="C205" i="1"/>
  <c r="C206" i="1"/>
  <c r="C207" i="1"/>
  <c r="C208" i="1"/>
  <c r="C209" i="1"/>
  <c r="E197" i="1"/>
  <c r="W197" i="10"/>
  <c r="E196" i="1"/>
  <c r="W196" i="10"/>
  <c r="E195" i="1"/>
  <c r="W195" i="10"/>
  <c r="E194" i="1"/>
  <c r="W194" i="10"/>
  <c r="E193" i="1"/>
  <c r="W193" i="10"/>
  <c r="E192" i="1"/>
  <c r="E191" i="1"/>
  <c r="W191" i="10"/>
  <c r="E190" i="1"/>
  <c r="E189" i="1"/>
  <c r="W189" i="10"/>
  <c r="E188" i="1"/>
  <c r="W188" i="10"/>
  <c r="E187" i="1"/>
  <c r="W187" i="10"/>
  <c r="E186" i="1"/>
  <c r="W186" i="10"/>
  <c r="E185" i="1"/>
  <c r="W185" i="10"/>
  <c r="E184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B44" i="2"/>
  <c r="F182" i="1"/>
  <c r="C182" i="1"/>
  <c r="E44" i="2"/>
  <c r="D44" i="2"/>
  <c r="W338" i="10"/>
  <c r="D43" i="2"/>
  <c r="B43" i="2"/>
  <c r="B45" i="2"/>
  <c r="B46" i="2"/>
  <c r="B47" i="2"/>
  <c r="B48" i="2"/>
  <c r="B49" i="2"/>
  <c r="B50" i="2"/>
  <c r="B51" i="2"/>
  <c r="B52" i="2"/>
  <c r="B53" i="2"/>
  <c r="B54" i="2"/>
  <c r="B55" i="2"/>
  <c r="D42" i="2"/>
  <c r="D41" i="2"/>
  <c r="D40" i="2"/>
  <c r="D39" i="2"/>
  <c r="D38" i="2"/>
  <c r="C8" i="7"/>
  <c r="F178" i="1"/>
  <c r="C31" i="1"/>
  <c r="F3" i="7"/>
  <c r="E8" i="7"/>
  <c r="W361" i="10"/>
  <c r="E183" i="1"/>
  <c r="W183" i="10"/>
  <c r="E182" i="1"/>
  <c r="W182" i="10"/>
  <c r="E181" i="1"/>
  <c r="E180" i="1"/>
  <c r="W180" i="10"/>
  <c r="E179" i="1"/>
  <c r="W179" i="10"/>
  <c r="E178" i="1"/>
  <c r="W178" i="10"/>
  <c r="E177" i="1"/>
  <c r="E176" i="1"/>
  <c r="W176" i="10"/>
  <c r="C176" i="1"/>
  <c r="C177" i="1"/>
  <c r="C179" i="1"/>
  <c r="C180" i="1"/>
  <c r="C181" i="1"/>
  <c r="C183" i="1"/>
  <c r="E175" i="1"/>
  <c r="W175" i="10"/>
  <c r="E174" i="1"/>
  <c r="W174" i="10"/>
  <c r="E173" i="1"/>
  <c r="W173" i="10"/>
  <c r="E172" i="1"/>
  <c r="W172" i="10"/>
  <c r="E171" i="1"/>
  <c r="W171" i="10"/>
  <c r="E170" i="1"/>
  <c r="W170" i="10"/>
  <c r="D37" i="2"/>
  <c r="F35" i="10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D36" i="2"/>
  <c r="D35" i="2"/>
  <c r="B3" i="6"/>
  <c r="B8" i="6"/>
  <c r="B14" i="6"/>
  <c r="B1" i="6"/>
  <c r="B2" i="6"/>
  <c r="H2" i="7"/>
  <c r="B4" i="6"/>
  <c r="B9" i="6"/>
  <c r="B15" i="6"/>
  <c r="F1" i="6"/>
  <c r="B6" i="6"/>
  <c r="D34" i="2"/>
  <c r="E169" i="1"/>
  <c r="W169" i="10"/>
  <c r="E168" i="1"/>
  <c r="W168" i="10"/>
  <c r="E167" i="1"/>
  <c r="W167" i="10"/>
  <c r="E166" i="1"/>
  <c r="W166" i="10"/>
  <c r="E165" i="1"/>
  <c r="W165" i="10"/>
  <c r="E6" i="7"/>
  <c r="C6" i="7"/>
  <c r="C7" i="7"/>
  <c r="C9" i="7"/>
  <c r="C10" i="7"/>
  <c r="C11" i="7"/>
  <c r="F263" i="1"/>
  <c r="C12" i="7"/>
  <c r="C13" i="7"/>
  <c r="C14" i="7"/>
  <c r="E164" i="1"/>
  <c r="W164" i="10"/>
  <c r="E163" i="1"/>
  <c r="E162" i="1"/>
  <c r="W162" i="10"/>
  <c r="E160" i="1"/>
  <c r="W160" i="10"/>
  <c r="D33" i="2"/>
  <c r="D32" i="2"/>
  <c r="B32" i="2"/>
  <c r="B33" i="2"/>
  <c r="B34" i="2"/>
  <c r="B35" i="2"/>
  <c r="B36" i="2"/>
  <c r="B37" i="2"/>
  <c r="B38" i="2"/>
  <c r="B39" i="2"/>
  <c r="B40" i="2"/>
  <c r="B41" i="2"/>
  <c r="B42" i="2"/>
  <c r="E159" i="1"/>
  <c r="W159" i="10"/>
  <c r="D31" i="2"/>
  <c r="B31" i="2"/>
  <c r="D30" i="2"/>
  <c r="B30" i="2"/>
  <c r="D29" i="2"/>
  <c r="D28" i="2"/>
  <c r="B28" i="2"/>
  <c r="B29" i="2"/>
  <c r="E158" i="1"/>
  <c r="E157" i="1"/>
  <c r="W157" i="10"/>
  <c r="E156" i="1"/>
  <c r="W156" i="10"/>
  <c r="E155" i="1"/>
  <c r="W155" i="10"/>
  <c r="E154" i="1"/>
  <c r="E153" i="1"/>
  <c r="W153" i="10"/>
  <c r="E152" i="1"/>
  <c r="W152" i="10"/>
  <c r="E106" i="1"/>
  <c r="W106" i="10"/>
  <c r="E151" i="1"/>
  <c r="W151" i="10"/>
  <c r="E150" i="1"/>
  <c r="W150" i="10"/>
  <c r="E149" i="1"/>
  <c r="W149" i="10"/>
  <c r="E148" i="1"/>
  <c r="W148" i="10"/>
  <c r="E147" i="1"/>
  <c r="W147" i="10"/>
  <c r="E146" i="1"/>
  <c r="W146" i="10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E145" i="1"/>
  <c r="W145" i="10"/>
  <c r="E144" i="1"/>
  <c r="W144" i="10"/>
  <c r="E143" i="1"/>
  <c r="E142" i="1"/>
  <c r="W142" i="10"/>
  <c r="H3" i="7"/>
  <c r="H4" i="7"/>
  <c r="H5" i="7"/>
  <c r="H6" i="7"/>
  <c r="H7" i="7"/>
  <c r="H8" i="7"/>
  <c r="H9" i="7"/>
  <c r="H10" i="7"/>
  <c r="H11" i="7"/>
  <c r="H12" i="7"/>
  <c r="H13" i="7"/>
  <c r="H14" i="7"/>
  <c r="H2" i="3"/>
  <c r="H3" i="3"/>
  <c r="H4" i="3"/>
  <c r="H5" i="3"/>
  <c r="H6" i="3"/>
  <c r="F6" i="9"/>
  <c r="G6" i="9"/>
  <c r="F27" i="9"/>
  <c r="G27" i="9"/>
  <c r="F26" i="9"/>
  <c r="G26" i="9"/>
  <c r="F19" i="9"/>
  <c r="G19" i="9"/>
  <c r="F20" i="9"/>
  <c r="G20" i="9"/>
  <c r="F21" i="9"/>
  <c r="G21" i="9"/>
  <c r="F22" i="9"/>
  <c r="G22" i="9"/>
  <c r="F23" i="9"/>
  <c r="G23" i="9"/>
  <c r="F24" i="9"/>
  <c r="F2" i="9"/>
  <c r="F3" i="9"/>
  <c r="F4" i="9"/>
  <c r="F5" i="9"/>
  <c r="F7" i="9"/>
  <c r="F8" i="9"/>
  <c r="F9" i="9"/>
  <c r="F10" i="9"/>
  <c r="F11" i="9"/>
  <c r="F12" i="9"/>
  <c r="F13" i="9"/>
  <c r="F14" i="9"/>
  <c r="F15" i="9"/>
  <c r="F16" i="9"/>
  <c r="F17" i="9"/>
  <c r="F18" i="9"/>
  <c r="F25" i="9"/>
  <c r="G24" i="9"/>
  <c r="G2" i="9"/>
  <c r="G3" i="9"/>
  <c r="G4" i="9"/>
  <c r="G5" i="9"/>
  <c r="G7" i="9"/>
  <c r="G8" i="9"/>
  <c r="G9" i="9"/>
  <c r="G10" i="9"/>
  <c r="G11" i="9"/>
  <c r="G12" i="9"/>
  <c r="G13" i="9"/>
  <c r="G14" i="9"/>
  <c r="G15" i="9"/>
  <c r="G16" i="9"/>
  <c r="G17" i="9"/>
  <c r="G18" i="9"/>
  <c r="G25" i="9"/>
  <c r="G34" i="9"/>
  <c r="E5" i="7"/>
  <c r="E141" i="1"/>
  <c r="W141" i="10"/>
  <c r="E140" i="1"/>
  <c r="W140" i="10"/>
  <c r="E139" i="1"/>
  <c r="W139" i="10"/>
  <c r="E138" i="1"/>
  <c r="W138" i="10"/>
  <c r="E137" i="1"/>
  <c r="W137" i="10"/>
  <c r="E136" i="1"/>
  <c r="W136" i="10"/>
  <c r="E134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E133" i="1"/>
  <c r="W133" i="10"/>
  <c r="E135" i="1"/>
  <c r="W135" i="10"/>
  <c r="E132" i="1"/>
  <c r="E131" i="1"/>
  <c r="W131" i="10"/>
  <c r="E130" i="1"/>
  <c r="E129" i="1"/>
  <c r="W129" i="10"/>
  <c r="E128" i="1"/>
  <c r="D124" i="10"/>
  <c r="E127" i="1"/>
  <c r="W127" i="10"/>
  <c r="E126" i="1"/>
  <c r="W126" i="10"/>
  <c r="E125" i="1"/>
  <c r="W125" i="10"/>
  <c r="E124" i="1"/>
  <c r="W124" i="10"/>
  <c r="E123" i="1"/>
  <c r="W123" i="10"/>
  <c r="E122" i="1"/>
  <c r="W122" i="10"/>
  <c r="E121" i="1"/>
  <c r="W121" i="10"/>
  <c r="E120" i="1"/>
  <c r="E119" i="1"/>
  <c r="W119" i="10"/>
  <c r="E118" i="1"/>
  <c r="W118" i="10"/>
  <c r="E117" i="1"/>
  <c r="W117" i="10"/>
  <c r="E116" i="1"/>
  <c r="W116" i="10"/>
  <c r="E115" i="1"/>
  <c r="W115" i="10"/>
  <c r="E114" i="1"/>
  <c r="E113" i="1"/>
  <c r="W113" i="10"/>
  <c r="E112" i="1"/>
  <c r="E111" i="1"/>
  <c r="W111" i="10"/>
  <c r="E110" i="1"/>
  <c r="W110" i="10"/>
  <c r="E109" i="1"/>
  <c r="W109" i="10"/>
  <c r="D27" i="2"/>
  <c r="W321" i="10"/>
  <c r="B27" i="2"/>
  <c r="E85" i="1"/>
  <c r="W85" i="10"/>
  <c r="D25" i="2"/>
  <c r="D24" i="2"/>
  <c r="D23" i="2"/>
  <c r="D22" i="2"/>
  <c r="D21" i="2"/>
  <c r="D19" i="2"/>
  <c r="D18" i="2"/>
  <c r="G17" i="10"/>
  <c r="D17" i="2"/>
  <c r="D16" i="2"/>
  <c r="D15" i="2"/>
  <c r="D14" i="2"/>
  <c r="D13" i="2"/>
  <c r="D12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E108" i="1"/>
  <c r="W108" i="10"/>
  <c r="E107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06" i="1"/>
  <c r="E105" i="1"/>
  <c r="W105" i="10"/>
  <c r="E104" i="1"/>
  <c r="W104" i="10"/>
  <c r="E103" i="1"/>
  <c r="E102" i="1"/>
  <c r="W102" i="10"/>
  <c r="E101" i="1"/>
  <c r="W101" i="10"/>
  <c r="E100" i="1"/>
  <c r="W100" i="10"/>
  <c r="E99" i="1"/>
  <c r="W99" i="10"/>
  <c r="E98" i="1"/>
  <c r="W98" i="10"/>
  <c r="E97" i="1"/>
  <c r="W97" i="10"/>
  <c r="E96" i="1"/>
  <c r="W96" i="10"/>
  <c r="E95" i="1"/>
  <c r="E94" i="1"/>
  <c r="W94" i="10"/>
  <c r="E93" i="1"/>
  <c r="E92" i="1"/>
  <c r="W92" i="10"/>
  <c r="E91" i="1"/>
  <c r="W91" i="10"/>
  <c r="E90" i="1"/>
  <c r="W90" i="10"/>
  <c r="E89" i="1"/>
  <c r="W89" i="10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E88" i="1"/>
  <c r="W88" i="10"/>
  <c r="E87" i="1"/>
  <c r="W87" i="10"/>
  <c r="E86" i="1"/>
  <c r="W86" i="10"/>
  <c r="E84" i="1"/>
  <c r="W84" i="10"/>
  <c r="E83" i="1"/>
  <c r="E82" i="1"/>
  <c r="W82" i="10"/>
  <c r="E81" i="1"/>
  <c r="W81" i="10"/>
  <c r="E80" i="1"/>
  <c r="W80" i="10"/>
  <c r="E79" i="1"/>
  <c r="W79" i="10"/>
  <c r="H15" i="7"/>
  <c r="H16" i="7"/>
  <c r="E4" i="7"/>
  <c r="E78" i="1"/>
  <c r="W78" i="10"/>
  <c r="E77" i="1"/>
  <c r="W77" i="10"/>
  <c r="E76" i="1"/>
  <c r="E75" i="1"/>
  <c r="W75" i="10"/>
  <c r="E74" i="1"/>
  <c r="E73" i="1"/>
  <c r="W73" i="10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E72" i="1"/>
  <c r="W72" i="10"/>
  <c r="E71" i="1"/>
  <c r="E70" i="1"/>
  <c r="W70" i="10"/>
  <c r="E69" i="1"/>
  <c r="W69" i="10"/>
  <c r="E68" i="1"/>
  <c r="W68" i="10"/>
  <c r="E67" i="1"/>
  <c r="E66" i="1"/>
  <c r="W66" i="10"/>
  <c r="E65" i="1"/>
  <c r="W65" i="10"/>
  <c r="C66" i="1"/>
  <c r="C67" i="1"/>
  <c r="C68" i="1"/>
  <c r="C69" i="1"/>
  <c r="C70" i="1"/>
  <c r="C71" i="1"/>
  <c r="C72" i="1"/>
  <c r="C73" i="1"/>
  <c r="E64" i="1"/>
  <c r="W64" i="10"/>
  <c r="E23" i="6"/>
  <c r="E63" i="1"/>
  <c r="W63" i="10"/>
  <c r="E62" i="1"/>
  <c r="W62" i="10"/>
  <c r="E61" i="1"/>
  <c r="W61" i="10"/>
  <c r="E60" i="1"/>
  <c r="W60" i="10"/>
  <c r="E59" i="1"/>
  <c r="W59" i="10"/>
  <c r="E58" i="1"/>
  <c r="E57" i="1"/>
  <c r="W57" i="10"/>
  <c r="C55" i="1"/>
  <c r="C56" i="1"/>
  <c r="C57" i="1"/>
  <c r="C58" i="1"/>
  <c r="C59" i="1"/>
  <c r="C60" i="1"/>
  <c r="C61" i="1"/>
  <c r="C62" i="1"/>
  <c r="C63" i="1"/>
  <c r="C64" i="1"/>
  <c r="C65" i="1"/>
  <c r="E56" i="1"/>
  <c r="W56" i="10"/>
  <c r="E55" i="1"/>
  <c r="W55" i="10"/>
  <c r="E54" i="1"/>
  <c r="W54" i="10"/>
  <c r="E53" i="1"/>
  <c r="W53" i="10"/>
  <c r="E52" i="1"/>
  <c r="W52" i="10"/>
  <c r="E51" i="1"/>
  <c r="W51" i="10"/>
  <c r="E50" i="1"/>
  <c r="W50" i="10"/>
  <c r="E49" i="1"/>
  <c r="W49" i="10"/>
  <c r="E48" i="1"/>
  <c r="W48" i="10"/>
  <c r="E47" i="1"/>
  <c r="D44" i="10"/>
  <c r="E46" i="1"/>
  <c r="W46" i="10"/>
  <c r="C47" i="1"/>
  <c r="C48" i="1"/>
  <c r="C49" i="1"/>
  <c r="C50" i="1"/>
  <c r="C51" i="1"/>
  <c r="C52" i="1"/>
  <c r="C53" i="1"/>
  <c r="C54" i="1"/>
  <c r="E45" i="1"/>
  <c r="E44" i="1"/>
  <c r="W44" i="10"/>
  <c r="E43" i="1"/>
  <c r="E42" i="1"/>
  <c r="W42" i="10"/>
  <c r="E41" i="1"/>
  <c r="W41" i="10"/>
  <c r="E40" i="1"/>
  <c r="W40" i="10"/>
  <c r="E39" i="1"/>
  <c r="E38" i="1"/>
  <c r="W38" i="10"/>
  <c r="E37" i="1"/>
  <c r="W37" i="10"/>
  <c r="E36" i="1"/>
  <c r="W36" i="10"/>
  <c r="E35" i="1"/>
  <c r="C35" i="1"/>
  <c r="C36" i="1"/>
  <c r="C37" i="1"/>
  <c r="C38" i="1"/>
  <c r="C39" i="1"/>
  <c r="C40" i="1"/>
  <c r="C41" i="1"/>
  <c r="C42" i="1"/>
  <c r="C43" i="1"/>
  <c r="C44" i="1"/>
  <c r="C45" i="1"/>
  <c r="C46" i="1"/>
  <c r="D11" i="2"/>
  <c r="B11" i="2"/>
  <c r="E14" i="6"/>
  <c r="E15" i="6"/>
  <c r="E16" i="6"/>
  <c r="E17" i="6"/>
  <c r="E18" i="6"/>
  <c r="E19" i="6"/>
  <c r="E20" i="6"/>
  <c r="E21" i="6"/>
  <c r="E22" i="6"/>
  <c r="E13" i="6"/>
  <c r="E3" i="7"/>
  <c r="W356" i="10"/>
  <c r="C3" i="7"/>
  <c r="F31" i="1"/>
  <c r="C4" i="7"/>
  <c r="C5" i="7"/>
  <c r="C2" i="7"/>
  <c r="H18" i="7"/>
  <c r="H17" i="7"/>
  <c r="D10" i="2"/>
  <c r="G9" i="10"/>
  <c r="B10" i="2"/>
  <c r="D9" i="2"/>
  <c r="B9" i="2"/>
  <c r="E34" i="1"/>
  <c r="W34" i="10"/>
  <c r="C34" i="1"/>
  <c r="E6" i="3"/>
  <c r="W372" i="10"/>
  <c r="C6" i="3"/>
  <c r="E5" i="3"/>
  <c r="C5" i="3"/>
  <c r="E4" i="3"/>
  <c r="C4" i="3"/>
  <c r="E26" i="1"/>
  <c r="W26" i="10"/>
  <c r="C26" i="1"/>
  <c r="C27" i="1"/>
  <c r="C28" i="1"/>
  <c r="C29" i="1"/>
  <c r="C30" i="1"/>
  <c r="C32" i="1"/>
  <c r="C33" i="1"/>
  <c r="E33" i="1"/>
  <c r="W33" i="10"/>
  <c r="E31" i="1"/>
  <c r="W31" i="10"/>
  <c r="E27" i="1"/>
  <c r="W27" i="10"/>
  <c r="E29" i="1"/>
  <c r="E28" i="1"/>
  <c r="W28" i="10"/>
  <c r="E32" i="1"/>
  <c r="W32" i="10"/>
  <c r="E30" i="1"/>
  <c r="W30" i="10"/>
  <c r="E25" i="1"/>
  <c r="W25" i="10"/>
  <c r="C25" i="1"/>
  <c r="E24" i="1"/>
  <c r="C24" i="1"/>
  <c r="E23" i="1"/>
  <c r="W23" i="10"/>
  <c r="C23" i="1"/>
  <c r="E19" i="1"/>
  <c r="W19" i="10"/>
  <c r="C19" i="1"/>
  <c r="E22" i="1"/>
  <c r="C22" i="1"/>
  <c r="D8" i="2"/>
  <c r="W302" i="10"/>
  <c r="B8" i="2"/>
  <c r="E18" i="1"/>
  <c r="E21" i="1"/>
  <c r="W21" i="10"/>
  <c r="C21" i="1"/>
  <c r="E20" i="1"/>
  <c r="W20" i="10"/>
  <c r="C20" i="1"/>
  <c r="D7" i="2"/>
  <c r="D6" i="2"/>
  <c r="B6" i="2"/>
  <c r="B7" i="2"/>
  <c r="D5" i="2"/>
  <c r="B5" i="2"/>
  <c r="D4" i="2"/>
  <c r="B4" i="2"/>
  <c r="C18" i="1"/>
  <c r="E16" i="1"/>
  <c r="W16" i="10"/>
  <c r="E17" i="1"/>
  <c r="W17" i="10"/>
  <c r="C17" i="1"/>
  <c r="C16" i="1"/>
  <c r="E15" i="1"/>
  <c r="W15" i="10"/>
  <c r="C15" i="1"/>
  <c r="C14" i="1"/>
  <c r="E14" i="1"/>
  <c r="W14" i="10"/>
  <c r="E13" i="1"/>
  <c r="C13" i="1"/>
  <c r="E12" i="1"/>
  <c r="W12" i="10"/>
  <c r="E11" i="1"/>
  <c r="W11" i="10"/>
  <c r="E10" i="1"/>
  <c r="E9" i="1"/>
  <c r="W9" i="10"/>
  <c r="E8" i="1"/>
  <c r="W8" i="10"/>
  <c r="E7" i="1"/>
  <c r="W7" i="10"/>
  <c r="E6" i="1"/>
  <c r="E3" i="1"/>
  <c r="E4" i="1"/>
  <c r="E5" i="1"/>
  <c r="E3" i="3"/>
  <c r="D3" i="2"/>
  <c r="F18" i="6"/>
  <c r="W5" i="10"/>
  <c r="W4" i="10"/>
  <c r="W3" i="10"/>
  <c r="C3" i="1"/>
  <c r="C4" i="1"/>
  <c r="C5" i="1"/>
  <c r="C6" i="1"/>
  <c r="C7" i="1"/>
  <c r="C8" i="1"/>
  <c r="C9" i="1"/>
  <c r="C10" i="1"/>
  <c r="C11" i="1"/>
  <c r="C12" i="1"/>
  <c r="C2" i="1"/>
  <c r="F3" i="10"/>
  <c r="B3" i="2"/>
  <c r="B2" i="2"/>
  <c r="H8" i="3"/>
  <c r="H9" i="3"/>
  <c r="H10" i="3"/>
  <c r="H11" i="3"/>
  <c r="H12" i="3"/>
  <c r="H13" i="3"/>
  <c r="H14" i="3"/>
  <c r="H15" i="3"/>
  <c r="H16" i="3"/>
  <c r="H17" i="3"/>
  <c r="H18" i="3"/>
  <c r="H19" i="3"/>
  <c r="C3" i="3"/>
  <c r="C2" i="3"/>
  <c r="D18" i="10"/>
  <c r="C3" i="10"/>
  <c r="D3" i="10"/>
  <c r="C11" i="10"/>
  <c r="D11" i="10"/>
  <c r="C20" i="10"/>
  <c r="C28" i="10"/>
  <c r="D28" i="10"/>
  <c r="C37" i="10"/>
  <c r="D37" i="10"/>
  <c r="C45" i="10"/>
  <c r="D45" i="10"/>
  <c r="C53" i="10"/>
  <c r="D53" i="10"/>
  <c r="C74" i="10"/>
  <c r="D74" i="10"/>
  <c r="C77" i="10"/>
  <c r="D77" i="10"/>
  <c r="C93" i="10"/>
  <c r="D93" i="10"/>
  <c r="C101" i="10"/>
  <c r="D101" i="10"/>
  <c r="D131" i="10"/>
  <c r="C131" i="10"/>
  <c r="C132" i="10"/>
  <c r="D132" i="10"/>
  <c r="D151" i="10"/>
  <c r="C151" i="10"/>
  <c r="C170" i="10"/>
  <c r="D170" i="10"/>
  <c r="D183" i="10"/>
  <c r="C183" i="10"/>
  <c r="C197" i="10"/>
  <c r="D197" i="10"/>
  <c r="C205" i="10"/>
  <c r="D205" i="10"/>
  <c r="C218" i="10"/>
  <c r="D218" i="10"/>
  <c r="D227" i="10"/>
  <c r="C227" i="10"/>
  <c r="C232" i="10"/>
  <c r="D232" i="10"/>
  <c r="D235" i="10"/>
  <c r="C235" i="10"/>
  <c r="D243" i="10"/>
  <c r="C243" i="10"/>
  <c r="D246" i="10"/>
  <c r="C246" i="10"/>
  <c r="C260" i="10"/>
  <c r="D260" i="10"/>
  <c r="C264" i="10"/>
  <c r="D264" i="10"/>
  <c r="F281" i="1"/>
  <c r="D4" i="10"/>
  <c r="D15" i="10"/>
  <c r="C15" i="10"/>
  <c r="C19" i="10"/>
  <c r="D19" i="10"/>
  <c r="C29" i="10"/>
  <c r="D29" i="10"/>
  <c r="D38" i="10"/>
  <c r="C38" i="10"/>
  <c r="D46" i="10"/>
  <c r="C46" i="10"/>
  <c r="D59" i="10"/>
  <c r="C59" i="10"/>
  <c r="C66" i="10"/>
  <c r="D66" i="10"/>
  <c r="D75" i="10"/>
  <c r="C75" i="10"/>
  <c r="D78" i="10"/>
  <c r="C78" i="10"/>
  <c r="D86" i="10"/>
  <c r="C86" i="10"/>
  <c r="D94" i="10"/>
  <c r="C94" i="10"/>
  <c r="D102" i="10"/>
  <c r="C102" i="10"/>
  <c r="C106" i="10"/>
  <c r="D106" i="10"/>
  <c r="C114" i="10"/>
  <c r="D114" i="10"/>
  <c r="C122" i="10"/>
  <c r="D122" i="10"/>
  <c r="D129" i="10"/>
  <c r="C129" i="10"/>
  <c r="C133" i="10"/>
  <c r="D133" i="10"/>
  <c r="C145" i="10"/>
  <c r="D145" i="10"/>
  <c r="C152" i="10"/>
  <c r="D152" i="10"/>
  <c r="C162" i="10"/>
  <c r="D162" i="10"/>
  <c r="D171" i="10"/>
  <c r="C171" i="10"/>
  <c r="D184" i="10"/>
  <c r="C198" i="10"/>
  <c r="D206" i="10"/>
  <c r="C206" i="10"/>
  <c r="D236" i="10"/>
  <c r="D244" i="10"/>
  <c r="D247" i="10"/>
  <c r="C247" i="10"/>
  <c r="C261" i="10"/>
  <c r="D261" i="10"/>
  <c r="D265" i="10"/>
  <c r="C265" i="10"/>
  <c r="C270" i="10"/>
  <c r="C12" i="10"/>
  <c r="D12" i="10"/>
  <c r="D108" i="10"/>
  <c r="C164" i="10"/>
  <c r="D164" i="10"/>
  <c r="C58" i="10"/>
  <c r="D58" i="10"/>
  <c r="C65" i="10"/>
  <c r="D65" i="10"/>
  <c r="C113" i="10"/>
  <c r="D113" i="10"/>
  <c r="C121" i="10"/>
  <c r="D121" i="10"/>
  <c r="C144" i="10"/>
  <c r="D144" i="10"/>
  <c r="C161" i="10"/>
  <c r="D161" i="10"/>
  <c r="C172" i="10"/>
  <c r="D172" i="10"/>
  <c r="D191" i="10"/>
  <c r="C191" i="10"/>
  <c r="D5" i="10"/>
  <c r="C26" i="10"/>
  <c r="D26" i="10"/>
  <c r="D39" i="10"/>
  <c r="C39" i="10"/>
  <c r="D47" i="10"/>
  <c r="C47" i="10"/>
  <c r="C60" i="10"/>
  <c r="D60" i="10"/>
  <c r="D67" i="10"/>
  <c r="C67" i="10"/>
  <c r="D79" i="10"/>
  <c r="C79" i="10"/>
  <c r="D87" i="10"/>
  <c r="C87" i="10"/>
  <c r="D95" i="10"/>
  <c r="C95" i="10"/>
  <c r="D107" i="10"/>
  <c r="C107" i="10"/>
  <c r="D115" i="10"/>
  <c r="C115" i="10"/>
  <c r="D123" i="10"/>
  <c r="C123" i="10"/>
  <c r="D134" i="10"/>
  <c r="C134" i="10"/>
  <c r="C146" i="10"/>
  <c r="D146" i="10"/>
  <c r="D153" i="10"/>
  <c r="C153" i="10"/>
  <c r="C156" i="10"/>
  <c r="D156" i="10"/>
  <c r="D163" i="10"/>
  <c r="C163" i="10"/>
  <c r="C185" i="10"/>
  <c r="D185" i="10"/>
  <c r="D199" i="10"/>
  <c r="C199" i="10"/>
  <c r="D207" i="10"/>
  <c r="C207" i="10"/>
  <c r="C212" i="10"/>
  <c r="D212" i="10"/>
  <c r="C220" i="10"/>
  <c r="D220" i="10"/>
  <c r="C237" i="10"/>
  <c r="D237" i="10"/>
  <c r="C245" i="10"/>
  <c r="D245" i="10"/>
  <c r="C248" i="10"/>
  <c r="D248" i="10"/>
  <c r="D255" i="10"/>
  <c r="C255" i="10"/>
  <c r="C266" i="10"/>
  <c r="D266" i="10"/>
  <c r="D271" i="10"/>
  <c r="C271" i="10"/>
  <c r="D68" i="10"/>
  <c r="D147" i="10"/>
  <c r="C147" i="10"/>
  <c r="D238" i="10"/>
  <c r="C238" i="10"/>
  <c r="D249" i="10"/>
  <c r="C97" i="10"/>
  <c r="D97" i="10"/>
  <c r="C138" i="10"/>
  <c r="D138" i="10"/>
  <c r="D103" i="10"/>
  <c r="C103" i="10"/>
  <c r="C165" i="10"/>
  <c r="D165" i="10"/>
  <c r="D175" i="10"/>
  <c r="C175" i="10"/>
  <c r="C209" i="10"/>
  <c r="D209" i="10"/>
  <c r="C228" i="10"/>
  <c r="D228" i="10"/>
  <c r="D239" i="10"/>
  <c r="C239" i="10"/>
  <c r="C268" i="10"/>
  <c r="D268" i="10"/>
  <c r="C273" i="10"/>
  <c r="D273" i="10"/>
  <c r="C8" i="10"/>
  <c r="D8" i="10"/>
  <c r="D34" i="10"/>
  <c r="D42" i="10"/>
  <c r="C50" i="10"/>
  <c r="D50" i="10"/>
  <c r="D62" i="10"/>
  <c r="C71" i="10"/>
  <c r="C83" i="10"/>
  <c r="D98" i="10"/>
  <c r="D104" i="10"/>
  <c r="C82" i="10"/>
  <c r="D118" i="10"/>
  <c r="C126" i="10"/>
  <c r="C137" i="10"/>
  <c r="D137" i="10"/>
  <c r="C148" i="10"/>
  <c r="D148" i="10"/>
  <c r="C159" i="10"/>
  <c r="D167" i="10"/>
  <c r="C167" i="10"/>
  <c r="C180" i="10"/>
  <c r="D180" i="10"/>
  <c r="D188" i="10"/>
  <c r="C194" i="10"/>
  <c r="D194" i="10"/>
  <c r="C210" i="10"/>
  <c r="D210" i="10"/>
  <c r="C215" i="10"/>
  <c r="C224" i="10"/>
  <c r="D224" i="10"/>
  <c r="C229" i="10"/>
  <c r="C240" i="10"/>
  <c r="D240" i="10"/>
  <c r="C251" i="10"/>
  <c r="C256" i="10"/>
  <c r="D256" i="10"/>
  <c r="C269" i="10"/>
  <c r="D269" i="10"/>
  <c r="C6" i="10"/>
  <c r="D40" i="10"/>
  <c r="D48" i="10"/>
  <c r="C96" i="10"/>
  <c r="D96" i="10"/>
  <c r="D116" i="10"/>
  <c r="D135" i="10"/>
  <c r="C135" i="10"/>
  <c r="D174" i="10"/>
  <c r="C174" i="10"/>
  <c r="D186" i="10"/>
  <c r="C192" i="10"/>
  <c r="D192" i="10"/>
  <c r="D222" i="10"/>
  <c r="C222" i="10"/>
  <c r="D272" i="10"/>
  <c r="C17" i="10"/>
  <c r="D17" i="10"/>
  <c r="C33" i="10"/>
  <c r="D33" i="10"/>
  <c r="D54" i="10"/>
  <c r="C54" i="10"/>
  <c r="D61" i="10"/>
  <c r="C69" i="10"/>
  <c r="D69" i="10"/>
  <c r="C117" i="10"/>
  <c r="D117" i="10"/>
  <c r="D166" i="10"/>
  <c r="C166" i="10"/>
  <c r="D179" i="10"/>
  <c r="C179" i="10"/>
  <c r="C193" i="10"/>
  <c r="D193" i="10"/>
  <c r="D223" i="10"/>
  <c r="C223" i="10"/>
  <c r="C250" i="10"/>
  <c r="D250" i="10"/>
  <c r="C9" i="10"/>
  <c r="D9" i="10"/>
  <c r="D14" i="10"/>
  <c r="C14" i="10"/>
  <c r="D30" i="10"/>
  <c r="C30" i="10"/>
  <c r="D25" i="10"/>
  <c r="C25" i="10"/>
  <c r="D31" i="10"/>
  <c r="C31" i="10"/>
  <c r="C35" i="10"/>
  <c r="D35" i="10"/>
  <c r="D43" i="10"/>
  <c r="C43" i="10"/>
  <c r="D51" i="10"/>
  <c r="C51" i="10"/>
  <c r="C56" i="10"/>
  <c r="D56" i="10"/>
  <c r="D63" i="10"/>
  <c r="C63" i="10"/>
  <c r="C72" i="10"/>
  <c r="D72" i="10"/>
  <c r="C84" i="10"/>
  <c r="D84" i="10"/>
  <c r="D91" i="10"/>
  <c r="C91" i="10"/>
  <c r="D99" i="10"/>
  <c r="C99" i="10"/>
  <c r="D105" i="10"/>
  <c r="C105" i="10"/>
  <c r="D111" i="10"/>
  <c r="C111" i="10"/>
  <c r="D119" i="10"/>
  <c r="C119" i="10"/>
  <c r="D127" i="10"/>
  <c r="C127" i="10"/>
  <c r="C140" i="10"/>
  <c r="D140" i="10"/>
  <c r="D142" i="10"/>
  <c r="C142" i="10"/>
  <c r="C149" i="10"/>
  <c r="D149" i="10"/>
  <c r="C160" i="10"/>
  <c r="D160" i="10"/>
  <c r="C168" i="10"/>
  <c r="D168" i="10"/>
  <c r="C181" i="10"/>
  <c r="D181" i="10"/>
  <c r="C189" i="10"/>
  <c r="D189" i="10"/>
  <c r="D195" i="10"/>
  <c r="C195" i="10"/>
  <c r="D203" i="10"/>
  <c r="C203" i="10"/>
  <c r="D211" i="10"/>
  <c r="C211" i="10"/>
  <c r="C216" i="10"/>
  <c r="D216" i="10"/>
  <c r="D225" i="10"/>
  <c r="C225" i="10"/>
  <c r="D230" i="10"/>
  <c r="C230" i="10"/>
  <c r="C233" i="10"/>
  <c r="D233" i="10"/>
  <c r="D241" i="10"/>
  <c r="C241" i="10"/>
  <c r="C252" i="10"/>
  <c r="D252" i="10"/>
  <c r="C257" i="10"/>
  <c r="D257" i="10"/>
  <c r="D262" i="10"/>
  <c r="C262" i="10"/>
  <c r="C274" i="10"/>
  <c r="D274" i="10"/>
  <c r="D22" i="10"/>
  <c r="C22" i="10"/>
  <c r="C88" i="10"/>
  <c r="D88" i="10"/>
  <c r="D154" i="10"/>
  <c r="C208" i="10"/>
  <c r="D208" i="10"/>
  <c r="D267" i="10"/>
  <c r="C267" i="10"/>
  <c r="D7" i="10"/>
  <c r="C7" i="10"/>
  <c r="C41" i="10"/>
  <c r="D41" i="10"/>
  <c r="D49" i="10"/>
  <c r="C49" i="10"/>
  <c r="D70" i="10"/>
  <c r="C70" i="10"/>
  <c r="C81" i="10"/>
  <c r="D81" i="10"/>
  <c r="C89" i="10"/>
  <c r="D89" i="10"/>
  <c r="C109" i="10"/>
  <c r="D109" i="10"/>
  <c r="C125" i="10"/>
  <c r="D125" i="10"/>
  <c r="C136" i="10"/>
  <c r="D136" i="10"/>
  <c r="D155" i="10"/>
  <c r="C155" i="10"/>
  <c r="D158" i="10"/>
  <c r="C158" i="10"/>
  <c r="D187" i="10"/>
  <c r="C187" i="10"/>
  <c r="D201" i="10"/>
  <c r="C201" i="10"/>
  <c r="D214" i="10"/>
  <c r="C214" i="10"/>
  <c r="D10" i="10"/>
  <c r="C21" i="10"/>
  <c r="C24" i="10"/>
  <c r="D24" i="10"/>
  <c r="C36" i="10"/>
  <c r="C52" i="10"/>
  <c r="C57" i="10"/>
  <c r="D57" i="10"/>
  <c r="C64" i="10"/>
  <c r="C73" i="10"/>
  <c r="C76" i="10"/>
  <c r="D76" i="10"/>
  <c r="C85" i="10"/>
  <c r="D85" i="10"/>
  <c r="C92" i="10"/>
  <c r="D100" i="10"/>
  <c r="C112" i="10"/>
  <c r="D112" i="10"/>
  <c r="C120" i="10"/>
  <c r="D120" i="10"/>
  <c r="C128" i="10"/>
  <c r="D130" i="10"/>
  <c r="C141" i="10"/>
  <c r="D141" i="10"/>
  <c r="D143" i="10"/>
  <c r="C143" i="10"/>
  <c r="D150" i="10"/>
  <c r="C169" i="10"/>
  <c r="D169" i="10"/>
  <c r="D177" i="10"/>
  <c r="C177" i="10"/>
  <c r="D182" i="10"/>
  <c r="C182" i="10"/>
  <c r="D190" i="10"/>
  <c r="C190" i="10"/>
  <c r="C196" i="10"/>
  <c r="D196" i="10"/>
  <c r="C204" i="10"/>
  <c r="D204" i="10"/>
  <c r="C217" i="10"/>
  <c r="D217" i="10"/>
  <c r="C226" i="10"/>
  <c r="D226" i="10"/>
  <c r="D231" i="10"/>
  <c r="C231" i="10"/>
  <c r="C234" i="10"/>
  <c r="D234" i="10"/>
  <c r="C242" i="10"/>
  <c r="D242" i="10"/>
  <c r="C253" i="10"/>
  <c r="D253" i="10"/>
  <c r="C258" i="10"/>
  <c r="D258" i="10"/>
  <c r="D259" i="10"/>
  <c r="C259" i="10"/>
  <c r="D263" i="10"/>
  <c r="C263" i="10"/>
  <c r="D275" i="10"/>
  <c r="C275" i="10"/>
  <c r="F13" i="6"/>
  <c r="B13" i="6"/>
  <c r="F3" i="6"/>
  <c r="H295" i="1"/>
  <c r="D16" i="10"/>
  <c r="F23" i="6"/>
  <c r="C48" i="10"/>
  <c r="D82" i="10"/>
  <c r="C62" i="10"/>
  <c r="C16" i="10"/>
  <c r="W18" i="10"/>
  <c r="C18" i="10"/>
  <c r="W29" i="10"/>
  <c r="C27" i="10"/>
  <c r="D27" i="10"/>
  <c r="F34" i="9"/>
  <c r="F35" i="9"/>
  <c r="F37" i="9"/>
  <c r="W13" i="10"/>
  <c r="C13" i="10"/>
  <c r="W24" i="10"/>
  <c r="D23" i="10"/>
  <c r="C23" i="10"/>
  <c r="D13" i="10"/>
  <c r="F21" i="6"/>
  <c r="W45" i="10"/>
  <c r="C42" i="10"/>
  <c r="W58" i="10"/>
  <c r="D55" i="10"/>
  <c r="C55" i="10"/>
  <c r="W74" i="10"/>
  <c r="D71" i="10"/>
  <c r="W83" i="10"/>
  <c r="C80" i="10"/>
  <c r="D80" i="10"/>
  <c r="W311" i="10"/>
  <c r="F16" i="10"/>
  <c r="G16" i="10"/>
  <c r="W319" i="10"/>
  <c r="F24" i="10"/>
  <c r="G24" i="10"/>
  <c r="W112" i="10"/>
  <c r="C108" i="10"/>
  <c r="W120" i="10"/>
  <c r="C116" i="10"/>
  <c r="W128" i="10"/>
  <c r="C124" i="10"/>
  <c r="W154" i="10"/>
  <c r="C150" i="10"/>
  <c r="W323" i="10"/>
  <c r="G27" i="10"/>
  <c r="F27" i="10"/>
  <c r="W359" i="10"/>
  <c r="I5" i="10"/>
  <c r="J5" i="10"/>
  <c r="W181" i="10"/>
  <c r="C176" i="10"/>
  <c r="D176" i="10"/>
  <c r="W365" i="10"/>
  <c r="J9" i="10"/>
  <c r="I9" i="10"/>
  <c r="W300" i="10"/>
  <c r="F6" i="10"/>
  <c r="G6" i="10"/>
  <c r="W39" i="10"/>
  <c r="D36" i="10"/>
  <c r="W47" i="10"/>
  <c r="C44" i="10"/>
  <c r="W67" i="10"/>
  <c r="D64" i="10"/>
  <c r="W76" i="10"/>
  <c r="D73" i="10"/>
  <c r="W93" i="10"/>
  <c r="C90" i="10"/>
  <c r="D90" i="10"/>
  <c r="W107" i="10"/>
  <c r="C104" i="10"/>
  <c r="W313" i="10"/>
  <c r="F18" i="10"/>
  <c r="G18" i="10"/>
  <c r="W114" i="10"/>
  <c r="D110" i="10"/>
  <c r="C110" i="10"/>
  <c r="W130" i="10"/>
  <c r="D126" i="10"/>
  <c r="W278" i="10"/>
  <c r="C272" i="10"/>
  <c r="F17" i="6"/>
  <c r="D6" i="10"/>
  <c r="C98" i="10"/>
  <c r="W369" i="10"/>
  <c r="L3" i="10"/>
  <c r="M3" i="10"/>
  <c r="W22" i="10"/>
  <c r="D21" i="10"/>
  <c r="W190" i="10"/>
  <c r="C184" i="10"/>
  <c r="W204" i="10"/>
  <c r="D198" i="10"/>
  <c r="W341" i="10"/>
  <c r="G44" i="10"/>
  <c r="F44" i="10"/>
  <c r="W225" i="10"/>
  <c r="D219" i="10"/>
  <c r="C219" i="10"/>
  <c r="W6" i="10"/>
  <c r="F20" i="6"/>
  <c r="F16" i="6"/>
  <c r="F19" i="6"/>
  <c r="F14" i="6"/>
  <c r="W95" i="10"/>
  <c r="D92" i="10"/>
  <c r="W103" i="10"/>
  <c r="C100" i="10"/>
  <c r="W307" i="10"/>
  <c r="G12" i="10"/>
  <c r="F12" i="10"/>
  <c r="W315" i="10"/>
  <c r="G20" i="10"/>
  <c r="F20" i="10"/>
  <c r="W132" i="10"/>
  <c r="D128" i="10"/>
  <c r="W134" i="10"/>
  <c r="C130" i="10"/>
  <c r="W158" i="10"/>
  <c r="C154" i="10"/>
  <c r="W325" i="10"/>
  <c r="G29" i="10"/>
  <c r="F29" i="10"/>
  <c r="W161" i="10"/>
  <c r="C157" i="10"/>
  <c r="D157" i="10"/>
  <c r="B7" i="6"/>
  <c r="F2" i="6"/>
  <c r="B17" i="6"/>
  <c r="F4" i="6"/>
  <c r="W177" i="10"/>
  <c r="C173" i="10"/>
  <c r="D173" i="10"/>
  <c r="F22" i="6"/>
  <c r="D52" i="10"/>
  <c r="C118" i="10"/>
  <c r="D83" i="10"/>
  <c r="C34" i="10"/>
  <c r="W10" i="10"/>
  <c r="C10" i="10"/>
  <c r="W184" i="10"/>
  <c r="C178" i="10"/>
  <c r="D178" i="10"/>
  <c r="W192" i="10"/>
  <c r="C186" i="10"/>
  <c r="C200" i="10"/>
  <c r="D200" i="10"/>
  <c r="W206" i="10"/>
  <c r="W219" i="10"/>
  <c r="C213" i="10"/>
  <c r="D213" i="10"/>
  <c r="W360" i="10"/>
  <c r="J6" i="10"/>
  <c r="I6" i="10"/>
  <c r="W255" i="10"/>
  <c r="C249" i="10"/>
  <c r="W260" i="10"/>
  <c r="D254" i="10"/>
  <c r="C254" i="10"/>
  <c r="F15" i="6"/>
  <c r="W35" i="10"/>
  <c r="C32" i="10"/>
  <c r="D32" i="10"/>
  <c r="W43" i="10"/>
  <c r="C40" i="10"/>
  <c r="W71" i="10"/>
  <c r="C68" i="10"/>
  <c r="W143" i="10"/>
  <c r="D139" i="10"/>
  <c r="C139" i="10"/>
  <c r="W163" i="10"/>
  <c r="D159" i="10"/>
  <c r="W328" i="10"/>
  <c r="F32" i="10"/>
  <c r="G32" i="10"/>
  <c r="W331" i="10"/>
  <c r="G35" i="10"/>
  <c r="AA278" i="10"/>
  <c r="AG270" i="10"/>
  <c r="Z278" i="10"/>
  <c r="C61" i="10"/>
  <c r="D251" i="10"/>
  <c r="D215" i="10"/>
  <c r="C188" i="10"/>
  <c r="C5" i="10"/>
  <c r="D270" i="10"/>
  <c r="C244" i="10"/>
  <c r="C4" i="10"/>
  <c r="D20" i="10"/>
  <c r="W301" i="10"/>
  <c r="F7" i="10"/>
  <c r="G7" i="10"/>
  <c r="W305" i="10"/>
  <c r="F10" i="10"/>
  <c r="G10" i="10"/>
  <c r="W306" i="10"/>
  <c r="G11" i="10"/>
  <c r="W314" i="10"/>
  <c r="G19" i="10"/>
  <c r="W358" i="10"/>
  <c r="J4" i="10"/>
  <c r="I4" i="10"/>
  <c r="W322" i="10"/>
  <c r="F26" i="10"/>
  <c r="G26" i="10"/>
  <c r="W332" i="10"/>
  <c r="G36" i="10"/>
  <c r="F36" i="10"/>
  <c r="W362" i="10"/>
  <c r="J7" i="10"/>
  <c r="I7" i="10"/>
  <c r="W346" i="10"/>
  <c r="F49" i="10"/>
  <c r="C282" i="10"/>
  <c r="AG282" i="10"/>
  <c r="AA290" i="10"/>
  <c r="Z290" i="10"/>
  <c r="AG221" i="10"/>
  <c r="Z228" i="10"/>
  <c r="AA228" i="10"/>
  <c r="Z213" i="10"/>
  <c r="AA213" i="10"/>
  <c r="AG206" i="10"/>
  <c r="W333" i="10"/>
  <c r="G37" i="10"/>
  <c r="F37" i="10"/>
  <c r="W337" i="10"/>
  <c r="F41" i="10"/>
  <c r="W363" i="10"/>
  <c r="J8" i="10"/>
  <c r="I8" i="10"/>
  <c r="W347" i="10"/>
  <c r="F50" i="10"/>
  <c r="G50" i="10"/>
  <c r="W354" i="10"/>
  <c r="F57" i="10"/>
  <c r="AG218" i="10"/>
  <c r="AA225" i="10"/>
  <c r="C236" i="10"/>
  <c r="W298" i="10"/>
  <c r="G4" i="10"/>
  <c r="F4" i="10"/>
  <c r="W370" i="10"/>
  <c r="M4" i="10"/>
  <c r="L4" i="10"/>
  <c r="W303" i="10"/>
  <c r="F8" i="10"/>
  <c r="G8" i="10"/>
  <c r="W308" i="10"/>
  <c r="G13" i="10"/>
  <c r="F13" i="10"/>
  <c r="W316" i="10"/>
  <c r="G21" i="10"/>
  <c r="F21" i="10"/>
  <c r="W326" i="10"/>
  <c r="F30" i="10"/>
  <c r="G30" i="10"/>
  <c r="W334" i="10"/>
  <c r="F38" i="10"/>
  <c r="G38" i="10"/>
  <c r="X3" i="10"/>
  <c r="AF2" i="10"/>
  <c r="J3" i="2"/>
  <c r="X297" i="10"/>
  <c r="AF288" i="10"/>
  <c r="F11" i="10"/>
  <c r="AG247" i="10"/>
  <c r="Z254" i="10"/>
  <c r="AA254" i="10"/>
  <c r="D229" i="10"/>
  <c r="D202" i="10"/>
  <c r="W309" i="10"/>
  <c r="F14" i="10"/>
  <c r="G14" i="10"/>
  <c r="W317" i="10"/>
  <c r="F22" i="10"/>
  <c r="G22" i="10"/>
  <c r="W324" i="10"/>
  <c r="G28" i="10"/>
  <c r="F28" i="10"/>
  <c r="W327" i="10"/>
  <c r="F31" i="10"/>
  <c r="G31" i="10"/>
  <c r="W329" i="10"/>
  <c r="F33" i="10"/>
  <c r="W335" i="10"/>
  <c r="F39" i="10"/>
  <c r="G39" i="10"/>
  <c r="W339" i="10"/>
  <c r="F42" i="10"/>
  <c r="G42" i="10"/>
  <c r="C277" i="10"/>
  <c r="W283" i="10"/>
  <c r="W292" i="10"/>
  <c r="C285" i="10"/>
  <c r="D221" i="10"/>
  <c r="W227" i="10"/>
  <c r="C221" i="10"/>
  <c r="AG286" i="10"/>
  <c r="Z294" i="10"/>
  <c r="AA294" i="10"/>
  <c r="AA222" i="10"/>
  <c r="AG215" i="10"/>
  <c r="Z222" i="10"/>
  <c r="C202" i="10"/>
  <c r="W299" i="10"/>
  <c r="G5" i="10"/>
  <c r="F5" i="10"/>
  <c r="W371" i="10"/>
  <c r="M5" i="10"/>
  <c r="L5" i="10"/>
  <c r="W304" i="10"/>
  <c r="F9" i="10"/>
  <c r="W357" i="10"/>
  <c r="I3" i="10"/>
  <c r="W310" i="10"/>
  <c r="F15" i="10"/>
  <c r="G15" i="10"/>
  <c r="W318" i="10"/>
  <c r="F23" i="10"/>
  <c r="G23" i="10"/>
  <c r="W330" i="10"/>
  <c r="F34" i="10"/>
  <c r="G34" i="10"/>
  <c r="W336" i="10"/>
  <c r="F40" i="10"/>
  <c r="G40" i="10"/>
  <c r="W340" i="10"/>
  <c r="G43" i="10"/>
  <c r="W344" i="10"/>
  <c r="F47" i="10"/>
  <c r="G47" i="10"/>
  <c r="W284" i="10"/>
  <c r="D278" i="10"/>
  <c r="W293" i="10"/>
  <c r="C286" i="10"/>
  <c r="D288" i="10"/>
  <c r="C288" i="10"/>
  <c r="G49" i="10"/>
  <c r="Z274" i="10"/>
  <c r="AA274" i="10"/>
  <c r="AG266" i="10"/>
  <c r="AG257" i="10"/>
  <c r="AA265" i="10"/>
  <c r="Z265" i="10"/>
  <c r="W342" i="10"/>
  <c r="G45" i="10"/>
  <c r="F45" i="10"/>
  <c r="W345" i="10"/>
  <c r="F48" i="10"/>
  <c r="G48" i="10"/>
  <c r="D279" i="10"/>
  <c r="W285" i="10"/>
  <c r="W353" i="10"/>
  <c r="F56" i="10"/>
  <c r="G56" i="10"/>
  <c r="G41" i="10"/>
  <c r="J3" i="10"/>
  <c r="AA286" i="10"/>
  <c r="AG278" i="10"/>
  <c r="Z286" i="10"/>
  <c r="W297" i="10"/>
  <c r="G3" i="10"/>
  <c r="W312" i="10"/>
  <c r="F17" i="10"/>
  <c r="W320" i="10"/>
  <c r="F25" i="10"/>
  <c r="W343" i="10"/>
  <c r="F46" i="10"/>
  <c r="G46" i="10"/>
  <c r="W352" i="10"/>
  <c r="F55" i="10"/>
  <c r="G55" i="10"/>
  <c r="D286" i="10"/>
  <c r="C280" i="10"/>
  <c r="W286" i="10"/>
  <c r="F43" i="10"/>
  <c r="G33" i="10"/>
  <c r="F53" i="10"/>
  <c r="G51" i="10"/>
  <c r="F52" i="10"/>
  <c r="J10" i="10"/>
  <c r="W294" i="10"/>
  <c r="AA51" i="10"/>
  <c r="G54" i="10"/>
  <c r="G53" i="10"/>
  <c r="F54" i="10"/>
  <c r="G52" i="10"/>
  <c r="B7" i="10"/>
  <c r="B6" i="10"/>
  <c r="B9" i="10"/>
  <c r="B1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265" authorId="0" shapeId="0" xr:uid="{2A6C0623-138D-4B2B-AF41-0A58A237B206}">
      <text>
        <r>
          <rPr>
            <sz val="11"/>
            <color theme="1"/>
            <rFont val="Calibri"/>
            <family val="2"/>
            <scheme val="minor"/>
          </rPr>
          <t>Kirsten Funston
Rhodri Harris
Aidan McCartan
Darryl Sinclair
Connor Whelan</t>
        </r>
      </text>
    </comment>
  </commentList>
</comments>
</file>

<file path=xl/sharedStrings.xml><?xml version="1.0" encoding="utf-8"?>
<sst xmlns="http://schemas.openxmlformats.org/spreadsheetml/2006/main" count="1066" uniqueCount="511">
  <si>
    <t>Cheque Account Opening Balance</t>
  </si>
  <si>
    <t>Balance at 1st July 2017</t>
  </si>
  <si>
    <t>Term Deposit Opening Balance</t>
  </si>
  <si>
    <t>Changes</t>
  </si>
  <si>
    <t>Cash Opening Balance</t>
  </si>
  <si>
    <t>Balance at 1 May 2018</t>
  </si>
  <si>
    <t>Savings Account Opening Balance</t>
  </si>
  <si>
    <t>Changes since last meeting</t>
  </si>
  <si>
    <t>Cheque Account Changes</t>
  </si>
  <si>
    <t>Term Deposit Changes</t>
  </si>
  <si>
    <t>Cash Changes</t>
  </si>
  <si>
    <t>Savings Account Changes</t>
  </si>
  <si>
    <t>Current Balances</t>
  </si>
  <si>
    <t>Categories</t>
  </si>
  <si>
    <t>Cheque</t>
  </si>
  <si>
    <t>Cash</t>
  </si>
  <si>
    <t>Savings</t>
  </si>
  <si>
    <t>Term Deposit</t>
  </si>
  <si>
    <t>Closing Balance</t>
  </si>
  <si>
    <t>Effective Date</t>
  </si>
  <si>
    <t>Bank Date</t>
  </si>
  <si>
    <t>ID</t>
  </si>
  <si>
    <t>Description</t>
  </si>
  <si>
    <t>Category</t>
  </si>
  <si>
    <t>Ref</t>
  </si>
  <si>
    <t>Amount</t>
  </si>
  <si>
    <t>Total</t>
  </si>
  <si>
    <t>Category 2</t>
  </si>
  <si>
    <t>AGM</t>
  </si>
  <si>
    <t>Opening Balance</t>
  </si>
  <si>
    <t>Membership (WACA)</t>
  </si>
  <si>
    <t>AGM - Hire of Perth and Tatts</t>
  </si>
  <si>
    <t>Membership Direct</t>
  </si>
  <si>
    <t>AGM - Bar tab (reimburse to John Sherry)</t>
  </si>
  <si>
    <t>Fundraising</t>
  </si>
  <si>
    <t>AGM - Food (Cheque 28 reimburse to David Campbell)</t>
  </si>
  <si>
    <t>Shirt</t>
  </si>
  <si>
    <t>Membership - Mathew Cheeseman</t>
  </si>
  <si>
    <t>Jacket</t>
  </si>
  <si>
    <t>Membership - Stephen Farrell</t>
  </si>
  <si>
    <t>Life Members' Breakfast</t>
  </si>
  <si>
    <t>Membership - Mitulkumar Patel</t>
  </si>
  <si>
    <t>General Meeting</t>
  </si>
  <si>
    <t>Membership - Graham Capper</t>
  </si>
  <si>
    <t>End Season Dinner</t>
  </si>
  <si>
    <t>b</t>
  </si>
  <si>
    <t>GF Breakfast</t>
  </si>
  <si>
    <t>Membership - James Rodgers</t>
  </si>
  <si>
    <t>Olly Cooley</t>
  </si>
  <si>
    <t>Interest</t>
  </si>
  <si>
    <t>Karen Read</t>
  </si>
  <si>
    <t>Crazy Domains registration (reimburse to Trent Steenholdt)</t>
  </si>
  <si>
    <t>Marketing</t>
  </si>
  <si>
    <t>Membership - Trent Steenholdt</t>
  </si>
  <si>
    <t>Membership - Tyler Kaljee</t>
  </si>
  <si>
    <t>Membership - Junaid Chrishtie</t>
  </si>
  <si>
    <t>Membership - Wayne Barron</t>
  </si>
  <si>
    <t>Shirt - Clair Burns</t>
  </si>
  <si>
    <t>Membership - Vallinayagam Selvaraj</t>
  </si>
  <si>
    <t>Membership - Mark Hooper (cheque)</t>
  </si>
  <si>
    <t>Cash deposit</t>
  </si>
  <si>
    <t>C7</t>
  </si>
  <si>
    <t>Membership - Kate Holloman</t>
  </si>
  <si>
    <t>Membership - Steven Wenban</t>
  </si>
  <si>
    <t>Membership - Vishal Khairnar</t>
  </si>
  <si>
    <t>Grosvenor post seminar drinks (reimburse to Trent Steenholdt)</t>
  </si>
  <si>
    <t>Social - Seminar</t>
  </si>
  <si>
    <t>Transfer - All funds from term deposit after account closure</t>
  </si>
  <si>
    <t>T5</t>
  </si>
  <si>
    <t>Raffle Ticket Books - Martin Brennan</t>
  </si>
  <si>
    <t>Life member pins - Ian Lock and Mick Martell</t>
  </si>
  <si>
    <t>Membership - Robert Osborn</t>
  </si>
  <si>
    <t>Transfer - Depositing funds to bonus savings account</t>
  </si>
  <si>
    <t>Shirt - Balaji</t>
  </si>
  <si>
    <t>Shirt and hat - Ahmad Khan</t>
  </si>
  <si>
    <t>Membership - Mick Press</t>
  </si>
  <si>
    <t>Shirt prepay - Peter Graham</t>
  </si>
  <si>
    <t>Shirt prepay - M T (Mike Tindall?)</t>
  </si>
  <si>
    <t>Shirt Prepay - Steve Farrell</t>
  </si>
  <si>
    <t>2 Shirts Prepay - Robert Osborn</t>
  </si>
  <si>
    <t>Shirt Prepay - James Rodgers</t>
  </si>
  <si>
    <t>Shirt Prepay - Valli Selvaraj</t>
  </si>
  <si>
    <t>Shirt Prepay - John Taylor</t>
  </si>
  <si>
    <t>Shirt Prepay - Daniel Gibbons</t>
  </si>
  <si>
    <t>Shirt Prepay - Darryl Power</t>
  </si>
  <si>
    <t>Shirt Prepay - Cole Williamson</t>
  </si>
  <si>
    <t>Membership - Jeff Brookes</t>
  </si>
  <si>
    <t>Shirt Prepay - Ernest Chua</t>
  </si>
  <si>
    <t>Shirt Prepay - John Gartner</t>
  </si>
  <si>
    <t>Shirt Prepay - Mathew Cheeseman</t>
  </si>
  <si>
    <t>Shirt Prepay - Andrew Mollatt</t>
  </si>
  <si>
    <t>2 Shirts Prepay - Trevor Krink</t>
  </si>
  <si>
    <t>Sponsorship - Cortana Design</t>
  </si>
  <si>
    <t>Shirt Prepay - John Sherry</t>
  </si>
  <si>
    <t>Shirt Prepay - James Hewitt</t>
  </si>
  <si>
    <t>Shirt Prepay - Kate Holloman</t>
  </si>
  <si>
    <t>Membership - Ranjit Ratnayake</t>
  </si>
  <si>
    <t>B55</t>
  </si>
  <si>
    <t>Shirt Prepay - Ranjit Ratnayake (same payment as B54)</t>
  </si>
  <si>
    <t>B54</t>
  </si>
  <si>
    <t>Shirt Prepay - Andrew Micenko</t>
  </si>
  <si>
    <t>Shirt Prepay - Ian Robinson</t>
  </si>
  <si>
    <t>Shirt Prepay - Matthew Hall</t>
  </si>
  <si>
    <t>Shirt Prepay - Trent Steenholdt</t>
  </si>
  <si>
    <t>Shirt Prepay - Alex Hall</t>
  </si>
  <si>
    <t>Shirt Prepay - Jamie Thomas</t>
  </si>
  <si>
    <t>Shirt Prepay - Wayne Barron</t>
  </si>
  <si>
    <t>Shirt Prepay - Nathan Johnstone</t>
  </si>
  <si>
    <t>Shirt Prepay - Wayne Barnes</t>
  </si>
  <si>
    <t>Shirt Prepay - Mahesh Gopukuttan</t>
  </si>
  <si>
    <t>2 Shirts Prepay - Nathan Gilders</t>
  </si>
  <si>
    <t>Shirt Prepay - Daniel Smith</t>
  </si>
  <si>
    <t>Shirt Prepay - Justin Shakeshaft</t>
  </si>
  <si>
    <t>Shirt Prepay - Jack Paterson</t>
  </si>
  <si>
    <t>Shirt Prepay - Tyler Kaljee</t>
  </si>
  <si>
    <t>2 Shirts Prepay - Michael Kovalevs</t>
  </si>
  <si>
    <t>2 Shirts Prepay - Mitulkumar Patel</t>
  </si>
  <si>
    <t>Shirt Prepay - Nick Walters</t>
  </si>
  <si>
    <t>Shirt Prepay - Andrew Jones</t>
  </si>
  <si>
    <t>2 Shirts Prepay - Steve Tripp</t>
  </si>
  <si>
    <t>B103</t>
  </si>
  <si>
    <t>Shirt Prepay - Sidney Rajanayagam</t>
  </si>
  <si>
    <t>Shirt Prepay - Steve Dubier</t>
  </si>
  <si>
    <t>Shirt Prepay - Steven Wenban</t>
  </si>
  <si>
    <t>Jacket Payment - Daniel Smith</t>
  </si>
  <si>
    <t>B160</t>
  </si>
  <si>
    <t>Ace Promotions - 75 WACUA black and gold shirts. Invoice 116316</t>
  </si>
  <si>
    <t>Shirt Prepay - Todd Rann</t>
  </si>
  <si>
    <t>Membership - Roy Boyd</t>
  </si>
  <si>
    <t>Social memberships for Perth and Tatts - Invoice 435</t>
  </si>
  <si>
    <t>Shirt Prepay - Daniel Skinn</t>
  </si>
  <si>
    <t>2 Shirts Prepay - Rex Evans</t>
  </si>
  <si>
    <t>Shirt Prepay - John Mearns</t>
  </si>
  <si>
    <t>Jacket Prepay - Tyler Kaljee</t>
  </si>
  <si>
    <t>Shirt Prepay - Bruce Banyard</t>
  </si>
  <si>
    <t>Shirt Prepay - Roy Boyd</t>
  </si>
  <si>
    <t>Membership - Paul Cassidy</t>
  </si>
  <si>
    <t>Shirt Prepay - Samantha Hill</t>
  </si>
  <si>
    <t>Shirt Prepay - Mark Hooper</t>
  </si>
  <si>
    <t>Shirt Prepay - Lorenzo Fogliani</t>
  </si>
  <si>
    <t>Shirt Prepay - Lloyd Tifflin</t>
  </si>
  <si>
    <t>B96</t>
  </si>
  <si>
    <t>Membership - Lloyd Tifflin (same payment as B95)</t>
  </si>
  <si>
    <t>B95</t>
  </si>
  <si>
    <t>2 Shirts Prepay - Paul Cassidy</t>
  </si>
  <si>
    <t>Shirt Prepay - Yogesh Jagdale</t>
  </si>
  <si>
    <t>Shirt Prepay - Vijay Kumar</t>
  </si>
  <si>
    <t>Shirt Prepay - Graham Zemunik</t>
  </si>
  <si>
    <t>Shirt Prepay - Mark Charlesworth</t>
  </si>
  <si>
    <t>Ace Promotions - 8 WACUA black and gold shirts. Invoice 116331</t>
  </si>
  <si>
    <t>Shirt Postage to Belgium for Steve Tripp - Reimburse Trent</t>
  </si>
  <si>
    <t>B75</t>
  </si>
  <si>
    <t>Shirt Prepay - Darren Oliver</t>
  </si>
  <si>
    <t>Membership - Darren Oliver</t>
  </si>
  <si>
    <t>Shirt Prepay - Sam Moses</t>
  </si>
  <si>
    <t>2 Shirts Prepay - Jeff Brookes</t>
  </si>
  <si>
    <t>C26</t>
  </si>
  <si>
    <t>Shirt Payment - Garth McCrorie</t>
  </si>
  <si>
    <t>Shirt Payment - Steve Rose</t>
  </si>
  <si>
    <t>2 Shirts Payment - Ashlee Kovalevs</t>
  </si>
  <si>
    <t>Shirt Payment - Sean Ayres</t>
  </si>
  <si>
    <t>Life members' breakfast - Mantra on Hay Z5SZZ719M9</t>
  </si>
  <si>
    <t>Shirt Payment - Shrikant Ramadurg</t>
  </si>
  <si>
    <t>Shirt Payment - Graeme Capper</t>
  </si>
  <si>
    <t>Shirt Payment - Trent Steenholdt</t>
  </si>
  <si>
    <t>Jacket Payment - Trent Steenholdt</t>
  </si>
  <si>
    <t>Shirt Payment - Jim Bell</t>
  </si>
  <si>
    <t>Jacket Payment - Ahmad Khan</t>
  </si>
  <si>
    <t>Jacket Payment - Mitulkumar Patel</t>
  </si>
  <si>
    <t>Jacket Payment - Daniel Gibbons</t>
  </si>
  <si>
    <t>Jacket Payment - Mathew Cheeseman</t>
  </si>
  <si>
    <t>Jacket Payment - Wayne Barnes</t>
  </si>
  <si>
    <t>Jacket Payment - Steve Wenban</t>
  </si>
  <si>
    <t>Jacket Payment - David Campbell</t>
  </si>
  <si>
    <t>Shirt Payment - T R Singh</t>
  </si>
  <si>
    <t>Jacket Payment - T R Singh</t>
  </si>
  <si>
    <t>Jacket Payment - Andrew Jones</t>
  </si>
  <si>
    <t>B146</t>
  </si>
  <si>
    <t>Life Member Blazer - Bousfields INV00001649</t>
  </si>
  <si>
    <t>Jacket Payment - Steve Tripp</t>
  </si>
  <si>
    <t>International Payment Fee - Steve Tripp Jacket</t>
  </si>
  <si>
    <t>Ace Promotions - Shirts and Jackets. Invoice 116356</t>
  </si>
  <si>
    <t>Ace Promotions - 2 more shirts. Invoice 116361</t>
  </si>
  <si>
    <t>Shirt Payment - Jarryd Buscall</t>
  </si>
  <si>
    <t>Jacket Payment - Peter Graham</t>
  </si>
  <si>
    <t>Shirt Payment - Shane Boyle</t>
  </si>
  <si>
    <t>Shirt Payment - David Krieg</t>
  </si>
  <si>
    <t>Jacket Payment - Sam Moses</t>
  </si>
  <si>
    <t>Jacket Payment - Michael Kovalevs</t>
  </si>
  <si>
    <t>Shirt Payment - Ronan DeGrussa</t>
  </si>
  <si>
    <t>Jacket Payment - Nathan Johnstone</t>
  </si>
  <si>
    <t>Shirt Payment - Glen Morgan</t>
  </si>
  <si>
    <t>Membership - George Burgum (cash deposit)</t>
  </si>
  <si>
    <t>Shirt Payment - Chaapa Pelpola</t>
  </si>
  <si>
    <t>B128</t>
  </si>
  <si>
    <t>Jacket Payment - Jack Paterson</t>
  </si>
  <si>
    <t>Shirt Payment - Chad Manos</t>
  </si>
  <si>
    <t>Jacket Payment - Mick Press</t>
  </si>
  <si>
    <t>Jacket Payment - Nathan Gilders</t>
  </si>
  <si>
    <t>Shirt Payment - Marcelo Ferreira</t>
  </si>
  <si>
    <t>Postage - Steve Tripp Jacket</t>
  </si>
  <si>
    <t>Printing - Mick Martell Memorabilia</t>
  </si>
  <si>
    <t>Framing - Mick Martell Memorabilia</t>
  </si>
  <si>
    <t>Shirt Payment - Mike Tindall</t>
  </si>
  <si>
    <t>Membership - John Fairclough</t>
  </si>
  <si>
    <t>Membership - Steve O'Dea</t>
  </si>
  <si>
    <t>Trophy Payment - Trophy Choice O'Connor</t>
  </si>
  <si>
    <t>Old shirt and cap payment - Stephen O'Dea</t>
  </si>
  <si>
    <t>Refund Daniel Smith WACA Jacket (reimburse Andrew Micenko)</t>
  </si>
  <si>
    <t>B80</t>
  </si>
  <si>
    <t>Todd Rann 480 Bar Tab - reimburse Trent Steenholdt</t>
  </si>
  <si>
    <t>C32</t>
  </si>
  <si>
    <t>Membership - Shane Boyle</t>
  </si>
  <si>
    <t>Membership - Rhodri Harris</t>
  </si>
  <si>
    <t>Life Members' Breakfast - Daniel Gibbons and Ashlee Kovalevs</t>
  </si>
  <si>
    <t>Life Members' Breakfast - Yogesh Jagdale</t>
  </si>
  <si>
    <t>Life Members' Breakfast - Andrew Micenko</t>
  </si>
  <si>
    <t>Life Members' Breakfast - John Sherry</t>
  </si>
  <si>
    <t>Life Members' Breakfast - Matthew Hall</t>
  </si>
  <si>
    <t>Membership - Steve Rose</t>
  </si>
  <si>
    <t>Membership - Paul Wilson</t>
  </si>
  <si>
    <t>November General Meeting BBQ - Reimburse David Campbell</t>
  </si>
  <si>
    <t>Membership - WACA Payment</t>
  </si>
  <si>
    <t>Membership - Wayne Barnes</t>
  </si>
  <si>
    <t>Donation - Bill Reynolds</t>
  </si>
  <si>
    <t>Refund - Steve Rose extra membership payment</t>
  </si>
  <si>
    <t>Membership - Connor Whelan</t>
  </si>
  <si>
    <t>Membership - Glen Morgan</t>
  </si>
  <si>
    <t>Dinner - Ahmad Khan</t>
  </si>
  <si>
    <t>February general meeting bar tab -
reimburse Andrew Micenko (partial - total $80.5)</t>
  </si>
  <si>
    <t>C46</t>
  </si>
  <si>
    <t>Dinner - Fiona Sinclair</t>
  </si>
  <si>
    <t>B186</t>
  </si>
  <si>
    <t>Dinner - Fiona Sinclair partner</t>
  </si>
  <si>
    <t>B185</t>
  </si>
  <si>
    <t>Dinner - John Taylor</t>
  </si>
  <si>
    <t>Dinner - Mathew Cheeseman</t>
  </si>
  <si>
    <t>Dinner - Ranjit Ratnayake</t>
  </si>
  <si>
    <t>B190</t>
  </si>
  <si>
    <t>Dinner - Ranjit Ratnayake partner</t>
  </si>
  <si>
    <t>B189</t>
  </si>
  <si>
    <t>Dinner - John Sherry</t>
  </si>
  <si>
    <t>B192</t>
  </si>
  <si>
    <t>Dinner - John Sherry partner</t>
  </si>
  <si>
    <t>B191</t>
  </si>
  <si>
    <t>Dinner - Jarryd Buscall</t>
  </si>
  <si>
    <t>Dinner - Todd Rann</t>
  </si>
  <si>
    <t>Dinner - Andrew Micenko</t>
  </si>
  <si>
    <t>Dinner - Stephen Farrell</t>
  </si>
  <si>
    <t>Dinner - Jamie Thomas</t>
  </si>
  <si>
    <t>Dinner - Mahesh Gopukuttan</t>
  </si>
  <si>
    <t>B199</t>
  </si>
  <si>
    <t>Dinner - Mahesh Gopukuttan partner</t>
  </si>
  <si>
    <t>B198</t>
  </si>
  <si>
    <t>Dinner - David Campbell</t>
  </si>
  <si>
    <t>Dinner - Colin Ogilvie</t>
  </si>
  <si>
    <t>B202</t>
  </si>
  <si>
    <t>Dinner - Colin Ogilvie partner</t>
  </si>
  <si>
    <t>B201</t>
  </si>
  <si>
    <t>Dinner - John Gartner</t>
  </si>
  <si>
    <t>B204</t>
  </si>
  <si>
    <t>Dinner - John Gartner partner</t>
  </si>
  <si>
    <t>B203</t>
  </si>
  <si>
    <t>Dinner - James Hewitt</t>
  </si>
  <si>
    <t>B206</t>
  </si>
  <si>
    <t>Dinner - James Hewitt partner</t>
  </si>
  <si>
    <t>B205</t>
  </si>
  <si>
    <t>Dinner - Ashlee Kovalevs</t>
  </si>
  <si>
    <t>Dinner - Michael Kovalevs</t>
  </si>
  <si>
    <t>B209</t>
  </si>
  <si>
    <t>Dinner - Michael Kovalevs partner</t>
  </si>
  <si>
    <t>B208</t>
  </si>
  <si>
    <t>Dinner - Glenn Morgan</t>
  </si>
  <si>
    <t>B211</t>
  </si>
  <si>
    <t>Dinner - Glenn Morgan partner</t>
  </si>
  <si>
    <t>B210</t>
  </si>
  <si>
    <t>Dinner - Stephen Lamb</t>
  </si>
  <si>
    <t>Dinner - Nick Walters</t>
  </si>
  <si>
    <t>Dinner - Kate Holloman</t>
  </si>
  <si>
    <t>Dinner - Shrikant Ramadurg</t>
  </si>
  <si>
    <t>Dinner - Sean Ayres</t>
  </si>
  <si>
    <t>Dinner - Darryl Power</t>
  </si>
  <si>
    <t>Dinner - Vijay Kumar</t>
  </si>
  <si>
    <t>Dinner - Daniel Smith</t>
  </si>
  <si>
    <t>B221</t>
  </si>
  <si>
    <t>Dinner - Daniel Smith partner</t>
  </si>
  <si>
    <t>B220</t>
  </si>
  <si>
    <t>Certificate frames and printing - Reimburse Trent Steenholdt</t>
  </si>
  <si>
    <t>Dinner - catering</t>
  </si>
  <si>
    <t>Peter McConnell Medal certificate - Reimburse Trent Steenholdt</t>
  </si>
  <si>
    <t>Dinner - table quiz prize - Reimburse Andrew Micenko</t>
  </si>
  <si>
    <t>Photography gift - Reimburse Andrew Micenko</t>
  </si>
  <si>
    <t>Dinner - venue decorations (balloons) - Reimburse Andrew Micenko</t>
  </si>
  <si>
    <t>Dinner - Matthew Hall</t>
  </si>
  <si>
    <t>Dinner - Garth McCrorie</t>
  </si>
  <si>
    <t>Dinner - Justin Shakeshaft</t>
  </si>
  <si>
    <t>B231</t>
  </si>
  <si>
    <t>Dinner - Justin Shakeshaft partner</t>
  </si>
  <si>
    <t>B230</t>
  </si>
  <si>
    <t>Dinner - Dean Trigg</t>
  </si>
  <si>
    <t>Dinner - Martin Brennan</t>
  </si>
  <si>
    <t>Dinner - Martin Brennan partner</t>
  </si>
  <si>
    <t>Dinner - Trent Steenholdt</t>
  </si>
  <si>
    <t>B236</t>
  </si>
  <si>
    <t>Dinner - Trent Steenholdt partner</t>
  </si>
  <si>
    <t>B235</t>
  </si>
  <si>
    <t>Dinner - Jack Paterson</t>
  </si>
  <si>
    <t>Breakfast - Dean Trigg</t>
  </si>
  <si>
    <t>Breakfast - John Taylor</t>
  </si>
  <si>
    <t>Dinner - Partner gifts (Cheque 30 reimburse to Stephen Lamb)</t>
  </si>
  <si>
    <t>C48</t>
  </si>
  <si>
    <t>Breakfast - Chad Manos</t>
  </si>
  <si>
    <t>Breakfast - Nick Walters</t>
  </si>
  <si>
    <t>Dinner - Fred Davis</t>
  </si>
  <si>
    <t>Breakfast - Shane Boyle</t>
  </si>
  <si>
    <t>Breakfast - Stephen O'Dea</t>
  </si>
  <si>
    <t>Dinner - Todd Rann refund (life member)</t>
  </si>
  <si>
    <t>Breakfast - Andrew Micenko</t>
  </si>
  <si>
    <t>Breakfast - John Sherry</t>
  </si>
  <si>
    <t>Olly Cooley - John Taylor</t>
  </si>
  <si>
    <t>Breakfast - Mark Hill</t>
  </si>
  <si>
    <t>Breakfast - Wayne Barnes</t>
  </si>
  <si>
    <t>Breakfast - Matthew Hall</t>
  </si>
  <si>
    <t>Breakfast - Nathan Johnstone</t>
  </si>
  <si>
    <t>Dinner - Nathan Johnstone</t>
  </si>
  <si>
    <t>Shirt - Kirsten Funston</t>
  </si>
  <si>
    <t>Olly Cooley - Andrew Micenko</t>
  </si>
  <si>
    <t>Olly Cooley - Stephen Farrell</t>
  </si>
  <si>
    <t>Breakfast - Jack Paterson</t>
  </si>
  <si>
    <t>March General Meeting BBQ - Reimburse Trent Steenholdt</t>
  </si>
  <si>
    <t>Olly Cooley - Garth McCrorie</t>
  </si>
  <si>
    <t>Annual Dinner - Venue hire and bar tab INV00003834</t>
  </si>
  <si>
    <t>Transfer - Funds from savings account</t>
  </si>
  <si>
    <t>Breakfast - Michael Kovalevs</t>
  </si>
  <si>
    <t>Membership - WACA contribution</t>
  </si>
  <si>
    <t>Breakfast - Ashlee Kovalevs</t>
  </si>
  <si>
    <t>Breakfast - Jarryd Buscall</t>
  </si>
  <si>
    <t>Breakfast - Delaware North Catering INV25395</t>
  </si>
  <si>
    <t>Olly Cooley - Nick Walters</t>
  </si>
  <si>
    <t>Olly Cooley - Daniel Smith</t>
  </si>
  <si>
    <t>Olly Cooley - Sean Ayres</t>
  </si>
  <si>
    <t>Olly Cooley - Jack Paterson</t>
  </si>
  <si>
    <t>Olly Cooley - Ashlee Kovalevs</t>
  </si>
  <si>
    <t>Olly Cooley - Jarryd Buscall</t>
  </si>
  <si>
    <t>Olly Cooley - Jarryd Buscall Partner</t>
  </si>
  <si>
    <t>Olly Cooley - Martin Brennan</t>
  </si>
  <si>
    <t>Karen Read - Martin Brennan</t>
  </si>
  <si>
    <t>Olly Cooley - John Sherry</t>
  </si>
  <si>
    <t>Membership - Refund Connor Whelan (accidentally paid twice)</t>
  </si>
  <si>
    <t>Olly Cooley - Refund Jarryd Buscall (Peter McConnell recipient)</t>
  </si>
  <si>
    <t>Membership - Refund Rhodri Harris (accidentally paid twice)</t>
  </si>
  <si>
    <t>Olly Cooley - Dean Trigg</t>
  </si>
  <si>
    <t>Karen Read - John Gartner</t>
  </si>
  <si>
    <t>Olly Cooley - James Hewitt</t>
  </si>
  <si>
    <t>Breakfast - Alex Hall</t>
  </si>
  <si>
    <t>Dinner - Alex Hall</t>
  </si>
  <si>
    <t>Olly Cooley - Alex Hall</t>
  </si>
  <si>
    <t>Donation - Lancester Family</t>
  </si>
  <si>
    <t>Karen Read - Payment to WACA (2 tickets)</t>
  </si>
  <si>
    <t>Olly Cooley - Payment to WACA - INV WFTI000978</t>
  </si>
  <si>
    <t>Sponsorship - WACA Grand Final Breakfast</t>
  </si>
  <si>
    <t>Date</t>
  </si>
  <si>
    <t>AGM Raffle</t>
  </si>
  <si>
    <t>Shirt - Chad Manos</t>
  </si>
  <si>
    <t>Membership - Gowri Shankar</t>
  </si>
  <si>
    <t>Shirt - Hari Yamula Paddi</t>
  </si>
  <si>
    <t>Shirt - Gowri Shankar</t>
  </si>
  <si>
    <t>Transfer to cheque account</t>
  </si>
  <si>
    <t>B19</t>
  </si>
  <si>
    <t>Two caps - Mitul Patel</t>
  </si>
  <si>
    <t>Shirt - Mitul Patel (ladies' shirt for wife)</t>
  </si>
  <si>
    <t>Cap - George Burgum</t>
  </si>
  <si>
    <t>Shirt - Vishal Khairnar</t>
  </si>
  <si>
    <t>Shirt - Martin Brennan</t>
  </si>
  <si>
    <t>Shirt - Dean Trigg</t>
  </si>
  <si>
    <t>Shirt - Marko Sasic</t>
  </si>
  <si>
    <t>Shirt - Ahmad Khan</t>
  </si>
  <si>
    <t>Only $5 required to make up difference after paying $25 for an old shirt</t>
  </si>
  <si>
    <t>Shirt - Stephen Lamb</t>
  </si>
  <si>
    <t>Shirt - Luke Lindsay</t>
  </si>
  <si>
    <t>Shirt - Matthew Robson</t>
  </si>
  <si>
    <t>Shirt - David Campbell</t>
  </si>
  <si>
    <t>Shirt - Fred Davis</t>
  </si>
  <si>
    <t>Shirt - Neville Dhanaraj</t>
  </si>
  <si>
    <t>Shirt refund - Mitulkumar Patel</t>
  </si>
  <si>
    <t>October General Meeting Raffle</t>
  </si>
  <si>
    <t>October General Meeting BBQ - Reimburse David Campbell</t>
  </si>
  <si>
    <t>October General Meeting Bar Tab - Perth &amp; Tatts</t>
  </si>
  <si>
    <t>B108</t>
  </si>
  <si>
    <t>Shirt - Tom Polich</t>
  </si>
  <si>
    <t>November General Meeting Raffle</t>
  </si>
  <si>
    <t>November General Meeting Bar Tab - Perth &amp; Tatts</t>
  </si>
  <si>
    <t>Shirt - Neil Holland</t>
  </si>
  <si>
    <t>Todd 480 Bar Tab - Reimburse Trent Steenholdt</t>
  </si>
  <si>
    <t>B161</t>
  </si>
  <si>
    <t>Life Members' Breakfast - Jack Paterson</t>
  </si>
  <si>
    <t>December General Meeting Raffle</t>
  </si>
  <si>
    <t>December General Meeting Bar Tab - Perth &amp; Tatts</t>
  </si>
  <si>
    <t>December General Meeting - extra $60</t>
  </si>
  <si>
    <t>January General Meeting Raffle</t>
  </si>
  <si>
    <t xml:space="preserve">Shirt - Clair Burns </t>
  </si>
  <si>
    <t>Jacket - Rex Evans</t>
  </si>
  <si>
    <t>Shirt - Steve Wenban</t>
  </si>
  <si>
    <t>January General Meeting BBQ - Reimburse David Campbell</t>
  </si>
  <si>
    <t>January General Meeting Bar Tab</t>
  </si>
  <si>
    <t>February General Meeting Raffle</t>
  </si>
  <si>
    <t>February General Meeting BBQ - Reimburse David Campbell</t>
  </si>
  <si>
    <t>February General Meeting Bar Tab (partial - total $80.5)</t>
  </si>
  <si>
    <t>B184</t>
  </si>
  <si>
    <t>Annual Dinner Raffle</t>
  </si>
  <si>
    <t>Annual Dinner - Partner Gifts - Reimburse Stephen Lamb extra</t>
  </si>
  <si>
    <t>B240</t>
  </si>
  <si>
    <t>Breakfast - John Gartner</t>
  </si>
  <si>
    <t>Breakfast - Marko Sasic</t>
  </si>
  <si>
    <t>March General Meeting Raffle</t>
  </si>
  <si>
    <t>Breakfast - Ranjit Ratnayake</t>
  </si>
  <si>
    <t>Breakfast - Refund Wayne Barnes (umpiring commitment)</t>
  </si>
  <si>
    <t>March General Meeting Bar Tab</t>
  </si>
  <si>
    <t>Breakfast - Daniel Skinn</t>
  </si>
  <si>
    <t>Breakfast - Alan Wilson (at cost)</t>
  </si>
  <si>
    <t>Cap - Alan Wilson</t>
  </si>
  <si>
    <t>Breakfast - James Hewitt</t>
  </si>
  <si>
    <t>Transfer - Surplus funds from cheque account</t>
  </si>
  <si>
    <t>Transfer - Funds to cheque account</t>
  </si>
  <si>
    <t>Early pay out fee</t>
  </si>
  <si>
    <t>Payment to cheque account</t>
  </si>
  <si>
    <t>B30</t>
  </si>
  <si>
    <t>Account Closed</t>
  </si>
  <si>
    <t>Raffle</t>
  </si>
  <si>
    <t>Venue Hire</t>
  </si>
  <si>
    <t>Meeting Expense</t>
  </si>
  <si>
    <t>Membership Fee</t>
  </si>
  <si>
    <t>Merchandise</t>
  </si>
  <si>
    <t>Transfer</t>
  </si>
  <si>
    <t>Miscellaneous</t>
  </si>
  <si>
    <t>Social</t>
  </si>
  <si>
    <t>Sponsorship</t>
  </si>
  <si>
    <t>Budget for Season 2017-18</t>
  </si>
  <si>
    <t>Units</t>
  </si>
  <si>
    <t>Price</t>
  </si>
  <si>
    <t>Profit/ Loss</t>
  </si>
  <si>
    <t>Notes</t>
  </si>
  <si>
    <t>Income</t>
  </si>
  <si>
    <t>Expenditure</t>
  </si>
  <si>
    <t>Membership Fees</t>
  </si>
  <si>
    <t>Profit</t>
  </si>
  <si>
    <t>Shirt Income</t>
  </si>
  <si>
    <t>Jackets Income</t>
  </si>
  <si>
    <t>Shirts Payment</t>
  </si>
  <si>
    <t>Loss</t>
  </si>
  <si>
    <t>Ace Promotions</t>
  </si>
  <si>
    <t>Shirt Sponsorship Subsidy</t>
  </si>
  <si>
    <t>Perth Metro Property Group</t>
  </si>
  <si>
    <t>Jackets Payment</t>
  </si>
  <si>
    <t>General Meetings - Raffle</t>
  </si>
  <si>
    <t>General Meetings - BBQ</t>
  </si>
  <si>
    <t>General Meetings - Bar Tab</t>
  </si>
  <si>
    <t>T20 Exhibition Game</t>
  </si>
  <si>
    <t>Food and Drink</t>
  </si>
  <si>
    <t>Life Members Breakfast Booking</t>
  </si>
  <si>
    <t>Life Members Breakfast Ticket</t>
  </si>
  <si>
    <t>Website</t>
  </si>
  <si>
    <t>Donation</t>
  </si>
  <si>
    <t>Cortana Design</t>
  </si>
  <si>
    <t>Interest earned</t>
  </si>
  <si>
    <t>Grand Final Breakfast</t>
  </si>
  <si>
    <t>Delaware North</t>
  </si>
  <si>
    <t>WACA Funds Contribution</t>
  </si>
  <si>
    <t>Grand Final Breakfast Tickets</t>
  </si>
  <si>
    <t>Annual Season Dinner</t>
  </si>
  <si>
    <t>Annual Season Dinner Tickets</t>
  </si>
  <si>
    <t>Olly Cooley Ticket Subsidy</t>
  </si>
  <si>
    <t>Karen Read Ticket Subsidy</t>
  </si>
  <si>
    <t>Trophy</t>
  </si>
  <si>
    <t>Life Members' Jackets</t>
  </si>
  <si>
    <t>Miscellaneous Bar Tabs or Functions</t>
  </si>
  <si>
    <t>E.g. Todd Rann - Round 7</t>
  </si>
  <si>
    <t xml:space="preserve">Grovesnor Hotel Drinks </t>
  </si>
  <si>
    <t>Seminar Weekend</t>
  </si>
  <si>
    <t>Start</t>
  </si>
  <si>
    <t>Totals</t>
  </si>
  <si>
    <t>Profit or (Loss) Winter Contingency</t>
  </si>
  <si>
    <t>Starting Balance to Season</t>
  </si>
  <si>
    <t>Ending Balance to Season</t>
  </si>
  <si>
    <t>Transfers Excluded</t>
  </si>
  <si>
    <t>Term</t>
  </si>
  <si>
    <t>Account</t>
  </si>
  <si>
    <t>Change</t>
  </si>
  <si>
    <t>Revenue</t>
  </si>
  <si>
    <t>Total Revenue</t>
  </si>
  <si>
    <t>Total Expenditure</t>
  </si>
  <si>
    <t>Transfers Included</t>
  </si>
  <si>
    <t>Deposits</t>
  </si>
  <si>
    <t>Withdrawals</t>
  </si>
  <si>
    <t>Row Labels</t>
  </si>
  <si>
    <t>Spend</t>
  </si>
  <si>
    <t>Sum of Revenue</t>
  </si>
  <si>
    <t>Sum of Change</t>
  </si>
  <si>
    <t>(blank)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</si>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</sst>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;[Red]\-&quot;$&quot;#,##0.00"/>
    <numFmt numFmtId="165" formatCode="d/mm/yyyy;@"/>
    <numFmt numFmtId="166" formatCode="&quot;$&quot;#,##0.00;[Red]&quot;$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FF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4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0" fontId="1" fillId="0" borderId="2" xfId="0" applyFont="1" applyBorder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/>
    <xf numFmtId="165" fontId="1" fillId="0" borderId="1" xfId="0" applyNumberFormat="1" applyFont="1" applyBorder="1" applyAlignment="1">
      <alignment vertical="center"/>
    </xf>
    <xf numFmtId="165" fontId="0" fillId="0" borderId="0" xfId="0" applyNumberFormat="1"/>
    <xf numFmtId="165" fontId="1" fillId="0" borderId="2" xfId="0" applyNumberFormat="1" applyFont="1" applyBorder="1" applyAlignment="1">
      <alignment vertical="center"/>
    </xf>
    <xf numFmtId="0" fontId="0" fillId="2" borderId="4" xfId="0" applyFill="1" applyBorder="1"/>
    <xf numFmtId="0" fontId="0" fillId="2" borderId="6" xfId="0" applyFill="1" applyBorder="1"/>
    <xf numFmtId="164" fontId="1" fillId="2" borderId="5" xfId="0" applyNumberFormat="1" applyFont="1" applyFill="1" applyBorder="1"/>
    <xf numFmtId="164" fontId="1" fillId="2" borderId="7" xfId="0" applyNumberFormat="1" applyFont="1" applyFill="1" applyBorder="1"/>
    <xf numFmtId="164" fontId="1" fillId="3" borderId="0" xfId="0" applyNumberFormat="1" applyFont="1" applyFill="1"/>
    <xf numFmtId="0" fontId="2" fillId="0" borderId="0" xfId="0" applyFont="1"/>
    <xf numFmtId="0" fontId="0" fillId="2" borderId="8" xfId="0" applyFill="1" applyBorder="1"/>
    <xf numFmtId="164" fontId="1" fillId="2" borderId="9" xfId="0" applyNumberFormat="1" applyFont="1" applyFill="1" applyBorder="1"/>
    <xf numFmtId="0" fontId="0" fillId="3" borderId="0" xfId="0" applyFill="1"/>
    <xf numFmtId="166" fontId="0" fillId="0" borderId="0" xfId="0" applyNumberFormat="1"/>
    <xf numFmtId="0" fontId="0" fillId="0" borderId="12" xfId="0" applyBorder="1"/>
    <xf numFmtId="164" fontId="0" fillId="0" borderId="12" xfId="0" applyNumberFormat="1" applyBorder="1"/>
    <xf numFmtId="166" fontId="5" fillId="5" borderId="14" xfId="0" applyNumberFormat="1" applyFont="1" applyFill="1" applyBorder="1"/>
    <xf numFmtId="166" fontId="5" fillId="5" borderId="15" xfId="0" applyNumberFormat="1" applyFont="1" applyFill="1" applyBorder="1"/>
    <xf numFmtId="166" fontId="0" fillId="5" borderId="16" xfId="0" applyNumberFormat="1" applyFill="1" applyBorder="1"/>
    <xf numFmtId="166" fontId="0" fillId="5" borderId="17" xfId="0" applyNumberFormat="1" applyFill="1" applyBorder="1"/>
    <xf numFmtId="0" fontId="5" fillId="5" borderId="14" xfId="0" applyFont="1" applyFill="1" applyBorder="1"/>
    <xf numFmtId="0" fontId="5" fillId="5" borderId="18" xfId="0" applyFont="1" applyFill="1" applyBorder="1"/>
    <xf numFmtId="164" fontId="5" fillId="5" borderId="18" xfId="0" applyNumberFormat="1" applyFont="1" applyFill="1" applyBorder="1"/>
    <xf numFmtId="0" fontId="5" fillId="5" borderId="15" xfId="0" applyFont="1" applyFill="1" applyBorder="1"/>
    <xf numFmtId="0" fontId="0" fillId="0" borderId="4" xfId="0" applyBorder="1"/>
    <xf numFmtId="0" fontId="0" fillId="0" borderId="5" xfId="0" applyBorder="1"/>
    <xf numFmtId="0" fontId="0" fillId="5" borderId="16" xfId="0" applyFill="1" applyBorder="1"/>
    <xf numFmtId="0" fontId="0" fillId="5" borderId="19" xfId="0" applyFill="1" applyBorder="1"/>
    <xf numFmtId="164" fontId="0" fillId="5" borderId="19" xfId="0" applyNumberFormat="1" applyFill="1" applyBorder="1"/>
    <xf numFmtId="0" fontId="0" fillId="5" borderId="17" xfId="0" applyFill="1" applyBorder="1"/>
    <xf numFmtId="0" fontId="7" fillId="5" borderId="20" xfId="0" applyFont="1" applyFill="1" applyBorder="1"/>
    <xf numFmtId="0" fontId="7" fillId="5" borderId="21" xfId="0" applyFont="1" applyFill="1" applyBorder="1"/>
    <xf numFmtId="164" fontId="7" fillId="5" borderId="21" xfId="0" applyNumberFormat="1" applyFont="1" applyFill="1" applyBorder="1"/>
    <xf numFmtId="0" fontId="7" fillId="5" borderId="21" xfId="0" applyFont="1" applyFill="1" applyBorder="1" applyAlignment="1">
      <alignment horizontal="right"/>
    </xf>
    <xf numFmtId="0" fontId="6" fillId="5" borderId="20" xfId="0" applyFont="1" applyFill="1" applyBorder="1" applyAlignment="1">
      <alignment horizontal="right"/>
    </xf>
    <xf numFmtId="0" fontId="6" fillId="5" borderId="21" xfId="0" applyFont="1" applyFill="1" applyBorder="1" applyAlignment="1">
      <alignment horizontal="right"/>
    </xf>
    <xf numFmtId="164" fontId="6" fillId="5" borderId="21" xfId="0" applyNumberFormat="1" applyFont="1" applyFill="1" applyBorder="1" applyAlignment="1">
      <alignment horizontal="right"/>
    </xf>
    <xf numFmtId="0" fontId="6" fillId="5" borderId="22" xfId="0" applyFont="1" applyFill="1" applyBorder="1" applyAlignment="1">
      <alignment horizontal="right"/>
    </xf>
    <xf numFmtId="166" fontId="3" fillId="8" borderId="5" xfId="0" applyNumberFormat="1" applyFont="1" applyFill="1" applyBorder="1"/>
    <xf numFmtId="166" fontId="8" fillId="7" borderId="4" xfId="0" applyNumberFormat="1" applyFont="1" applyFill="1" applyBorder="1"/>
    <xf numFmtId="166" fontId="4" fillId="4" borderId="13" xfId="0" applyNumberFormat="1" applyFont="1" applyFill="1" applyBorder="1"/>
    <xf numFmtId="166" fontId="4" fillId="6" borderId="13" xfId="0" applyNumberFormat="1" applyFont="1" applyFill="1" applyBorder="1"/>
    <xf numFmtId="166" fontId="1" fillId="0" borderId="2" xfId="0" applyNumberFormat="1" applyFont="1" applyBorder="1" applyAlignment="1">
      <alignment horizontal="right" vertical="center"/>
    </xf>
    <xf numFmtId="16" fontId="0" fillId="0" borderId="0" xfId="0" applyNumberFormat="1"/>
    <xf numFmtId="0" fontId="0" fillId="0" borderId="0" xfId="0" applyAlignment="1">
      <alignment wrapText="1"/>
    </xf>
    <xf numFmtId="164" fontId="1" fillId="0" borderId="0" xfId="0" applyNumberFormat="1" applyFont="1" applyAlignment="1">
      <alignment horizontal="center"/>
    </xf>
    <xf numFmtId="40" fontId="0" fillId="0" borderId="0" xfId="0" applyNumberFormat="1"/>
    <xf numFmtId="40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1" fillId="9" borderId="0" xfId="0" applyFont="1" applyFill="1"/>
    <xf numFmtId="164" fontId="1" fillId="9" borderId="0" xfId="0" applyNumberFormat="1" applyFont="1" applyFill="1"/>
    <xf numFmtId="14" fontId="1" fillId="0" borderId="0" xfId="0" applyNumberFormat="1" applyFont="1"/>
    <xf numFmtId="40" fontId="1" fillId="0" borderId="0" xfId="0" applyNumberFormat="1" applyFont="1"/>
    <xf numFmtId="0" fontId="9" fillId="0" borderId="0" xfId="0" applyFont="1"/>
    <xf numFmtId="0" fontId="9" fillId="10" borderId="0" xfId="0" applyFont="1" applyFill="1"/>
    <xf numFmtId="0" fontId="9" fillId="4" borderId="0" xfId="0" applyFont="1" applyFill="1"/>
    <xf numFmtId="0" fontId="9" fillId="11" borderId="0" xfId="0" applyFont="1" applyFill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6" fontId="0" fillId="0" borderId="20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40" fontId="0" fillId="0" borderId="0" xfId="0" applyNumberFormat="1" applyAlignment="1">
      <alignment horizontal="center"/>
    </xf>
  </cellXfs>
  <cellStyles count="1">
    <cellStyle name="Normal" xfId="0" builtinId="0"/>
  </cellStyles>
  <dxfs count="13">
    <dxf>
      <font>
        <color rgb="FFFFFF00"/>
      </font>
    </dxf>
    <dxf>
      <font>
        <color theme="0"/>
      </font>
    </dxf>
    <dxf>
      <fill>
        <patternFill patternType="solid">
          <bgColor rgb="FFFF0000"/>
        </patternFill>
      </fill>
    </dxf>
    <dxf>
      <font>
        <color rgb="FFFFFF00"/>
      </font>
    </dxf>
    <dxf>
      <font>
        <color theme="0"/>
      </font>
    </dxf>
    <dxf>
      <fill>
        <patternFill patternType="solid">
          <bgColor rgb="FFFF0000"/>
        </patternFill>
      </fill>
    </dxf>
    <dxf>
      <fill>
        <patternFill>
          <bgColor rgb="FF00B050"/>
        </patternFill>
      </fill>
    </dxf>
    <dxf>
      <font>
        <color rgb="FFFFFF00"/>
      </font>
    </dxf>
    <dxf>
      <font>
        <color theme="0"/>
      </font>
    </dxf>
    <dxf>
      <fill>
        <patternFill patternType="solid">
          <bgColor rgb="FFFF0000"/>
        </patternFill>
      </fill>
    </dxf>
    <dxf>
      <font>
        <color rgb="FFFFFF00"/>
      </font>
    </dxf>
    <dxf>
      <fill>
        <patternFill>
          <bgColor theme="4"/>
        </patternFill>
      </fill>
    </dxf>
    <dxf>
      <font>
        <color rgb="FFFFFF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[Financials 2017-2018.xlsx]Tables!PivotTable11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Tables!$N$1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Tables!$M$2:$M$14</c:f>
              <c:strCache>
                <c:ptCount val="12"/>
                <c:pt idx="0">
                  <c:v>(blank)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Tables!$N$2:$N$14</c:f>
              <c:numCache>
                <c:formatCode>General</c:formatCode>
                <c:ptCount val="12"/>
                <c:pt idx="0">
                  <c:v>-5.6843418860808015E-14</c:v>
                </c:pt>
                <c:pt idx="1">
                  <c:v>220.00000000000011</c:v>
                </c:pt>
                <c:pt idx="2">
                  <c:v>960.17</c:v>
                </c:pt>
                <c:pt idx="3">
                  <c:v>-3529.0200000000004</c:v>
                </c:pt>
                <c:pt idx="4">
                  <c:v>-87.26</c:v>
                </c:pt>
                <c:pt idx="5">
                  <c:v>26.26</c:v>
                </c:pt>
                <c:pt idx="6">
                  <c:v>15404.32</c:v>
                </c:pt>
                <c:pt idx="7">
                  <c:v>413.78</c:v>
                </c:pt>
                <c:pt idx="8">
                  <c:v>1611.4300000000003</c:v>
                </c:pt>
                <c:pt idx="9">
                  <c:v>-2946.3500000000004</c:v>
                </c:pt>
                <c:pt idx="10">
                  <c:v>476.09999999999997</c:v>
                </c:pt>
                <c:pt idx="11">
                  <c:v>5215.16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D8-401F-8865-D11F1344C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768736"/>
        <c:axId val="688771688"/>
      </c:barChart>
      <c:catAx>
        <c:axId val="68876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71688"/>
        <c:crosses val="autoZero"/>
        <c:auto val="1"/>
        <c:lblAlgn val="ctr"/>
        <c:lblOffset val="100"/>
        <c:noMultiLvlLbl val="0"/>
      </c:catAx>
      <c:valAx>
        <c:axId val="68877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6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Interest</c:v>
              </c:pt>
              <c:pt idx="1">
                <c:v>Marketing</c:v>
              </c:pt>
              <c:pt idx="2">
                <c:v>Meeting Expense</c:v>
              </c:pt>
              <c:pt idx="3">
                <c:v>Membership Fee</c:v>
              </c:pt>
              <c:pt idx="4">
                <c:v>Merchandise</c:v>
              </c:pt>
              <c:pt idx="5">
                <c:v>Miscellaneous</c:v>
              </c:pt>
              <c:pt idx="6">
                <c:v>Raffle</c:v>
              </c:pt>
              <c:pt idx="7">
                <c:v>Social</c:v>
              </c:pt>
              <c:pt idx="8">
                <c:v>Sponsorship</c:v>
              </c:pt>
              <c:pt idx="9">
                <c:v>Transfer</c:v>
              </c:pt>
              <c:pt idx="10">
                <c:v>Venue Hire</c:v>
              </c:pt>
            </c:strLit>
          </c:cat>
          <c:val>
            <c:numLit>
              <c:formatCode>General</c:formatCode>
              <c:ptCount val="11"/>
              <c:pt idx="0">
                <c:v>411.48999999999995</c:v>
              </c:pt>
              <c:pt idx="1">
                <c:v>-118.71</c:v>
              </c:pt>
              <c:pt idx="2">
                <c:v>-194.5</c:v>
              </c:pt>
              <c:pt idx="3">
                <c:v>6930</c:v>
              </c:pt>
              <c:pt idx="4">
                <c:v>271.1500000000002</c:v>
              </c:pt>
              <c:pt idx="5">
                <c:v>-772.87000000000012</c:v>
              </c:pt>
              <c:pt idx="6">
                <c:v>1009.34</c:v>
              </c:pt>
              <c:pt idx="7">
                <c:v>-5950.88</c:v>
              </c:pt>
              <c:pt idx="8">
                <c:v>1200</c:v>
              </c:pt>
              <c:pt idx="9">
                <c:v>15721.57</c:v>
              </c:pt>
              <c:pt idx="10">
                <c:v>-742</c:v>
              </c:pt>
            </c:numLit>
          </c:val>
          <c:extLst>
            <c:ext xmlns:c16="http://schemas.microsoft.com/office/drawing/2014/chart" uri="{C3380CC4-5D6E-409C-BE32-E72D297353CC}">
              <c16:uniqueId val="{00000000-EC50-4606-8874-75B7F5AE5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0353048"/>
        <c:axId val="700353704"/>
      </c:barChart>
      <c:catAx>
        <c:axId val="700353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353704"/>
        <c:crosses val="autoZero"/>
        <c:auto val="1"/>
        <c:lblAlgn val="ctr"/>
        <c:lblOffset val="100"/>
        <c:noMultiLvlLbl val="0"/>
      </c:catAx>
      <c:valAx>
        <c:axId val="70035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353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[Financials 2017-2018.xlsx]Tables!PivotTable9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Expense</a:t>
            </a:r>
            <a:r>
              <a:rPr lang="en-US" baseline="0"/>
              <a:t> by type/event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Tables!$H$1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Tables!$G$2:$G$21</c:f>
              <c:strCache>
                <c:ptCount val="19"/>
                <c:pt idx="0">
                  <c:v>AGM</c:v>
                </c:pt>
                <c:pt idx="1">
                  <c:v>End Season Dinner</c:v>
                </c:pt>
                <c:pt idx="2">
                  <c:v>Fundraising</c:v>
                </c:pt>
                <c:pt idx="3">
                  <c:v>General Meeting</c:v>
                </c:pt>
                <c:pt idx="4">
                  <c:v>GF Breakfast</c:v>
                </c:pt>
                <c:pt idx="5">
                  <c:v>Interest</c:v>
                </c:pt>
                <c:pt idx="6">
                  <c:v>Jacket</c:v>
                </c:pt>
                <c:pt idx="7">
                  <c:v>Karen Read</c:v>
                </c:pt>
                <c:pt idx="8">
                  <c:v>Life Members' Breakfast</c:v>
                </c:pt>
                <c:pt idx="9">
                  <c:v>Marketing</c:v>
                </c:pt>
                <c:pt idx="10">
                  <c:v>Membership (WACA)</c:v>
                </c:pt>
                <c:pt idx="11">
                  <c:v>Membership Direct</c:v>
                </c:pt>
                <c:pt idx="12">
                  <c:v>Miscellaneous</c:v>
                </c:pt>
                <c:pt idx="13">
                  <c:v>Olly Cooley</c:v>
                </c:pt>
                <c:pt idx="14">
                  <c:v>Shirt</c:v>
                </c:pt>
                <c:pt idx="15">
                  <c:v>Social</c:v>
                </c:pt>
                <c:pt idx="16">
                  <c:v>Social - Seminar</c:v>
                </c:pt>
                <c:pt idx="17">
                  <c:v>Sponsorship</c:v>
                </c:pt>
                <c:pt idx="18">
                  <c:v>Venue Hire</c:v>
                </c:pt>
              </c:strCache>
            </c:strRef>
          </c:cat>
          <c:val>
            <c:numRef>
              <c:f>Tables!$H$2:$H$21</c:f>
              <c:numCache>
                <c:formatCode>General</c:formatCode>
                <c:ptCount val="19"/>
                <c:pt idx="0">
                  <c:v>-436.5</c:v>
                </c:pt>
                <c:pt idx="1">
                  <c:v>-3894.98</c:v>
                </c:pt>
                <c:pt idx="2">
                  <c:v>-45.46</c:v>
                </c:pt>
                <c:pt idx="3">
                  <c:v>-1399.15</c:v>
                </c:pt>
                <c:pt idx="4">
                  <c:v>-1170.75</c:v>
                </c:pt>
                <c:pt idx="5">
                  <c:v>0</c:v>
                </c:pt>
                <c:pt idx="6">
                  <c:v>-2199.9899999999998</c:v>
                </c:pt>
                <c:pt idx="7">
                  <c:v>-200</c:v>
                </c:pt>
                <c:pt idx="8">
                  <c:v>-560</c:v>
                </c:pt>
                <c:pt idx="9">
                  <c:v>-118.71</c:v>
                </c:pt>
                <c:pt idx="10">
                  <c:v>0</c:v>
                </c:pt>
                <c:pt idx="11">
                  <c:v>-165</c:v>
                </c:pt>
                <c:pt idx="12">
                  <c:v>-972.87000000000012</c:v>
                </c:pt>
                <c:pt idx="13">
                  <c:v>-1240</c:v>
                </c:pt>
                <c:pt idx="14">
                  <c:v>-2076.86</c:v>
                </c:pt>
                <c:pt idx="15">
                  <c:v>-150</c:v>
                </c:pt>
                <c:pt idx="16">
                  <c:v>-150</c:v>
                </c:pt>
                <c:pt idx="17">
                  <c:v>0</c:v>
                </c:pt>
                <c:pt idx="18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B-4649-A597-48D78C96F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0086368"/>
        <c:axId val="720086040"/>
      </c:barChart>
      <c:catAx>
        <c:axId val="72008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086040"/>
        <c:crosses val="autoZero"/>
        <c:auto val="1"/>
        <c:lblAlgn val="ctr"/>
        <c:lblOffset val="100"/>
        <c:noMultiLvlLbl val="0"/>
      </c:catAx>
      <c:valAx>
        <c:axId val="720086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008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[Financials 2017-2018.xlsx]Tables!PivotTable10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Revenue</a:t>
            </a:r>
            <a:r>
              <a:rPr lang="en-US" baseline="0"/>
              <a:t> by type/event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Tables!$K$1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Tables!$J$2:$J$21</c:f>
              <c:strCache>
                <c:ptCount val="19"/>
                <c:pt idx="0">
                  <c:v>AGM</c:v>
                </c:pt>
                <c:pt idx="1">
                  <c:v>End Season Dinner</c:v>
                </c:pt>
                <c:pt idx="2">
                  <c:v>Fundraising</c:v>
                </c:pt>
                <c:pt idx="3">
                  <c:v>General Meeting</c:v>
                </c:pt>
                <c:pt idx="4">
                  <c:v>GF Breakfast</c:v>
                </c:pt>
                <c:pt idx="5">
                  <c:v>Interest</c:v>
                </c:pt>
                <c:pt idx="6">
                  <c:v>Jacket</c:v>
                </c:pt>
                <c:pt idx="7">
                  <c:v>Karen Read</c:v>
                </c:pt>
                <c:pt idx="8">
                  <c:v>Life Members' Breakfast</c:v>
                </c:pt>
                <c:pt idx="9">
                  <c:v>Marketing</c:v>
                </c:pt>
                <c:pt idx="10">
                  <c:v>Membership (WACA)</c:v>
                </c:pt>
                <c:pt idx="11">
                  <c:v>Membership Direct</c:v>
                </c:pt>
                <c:pt idx="12">
                  <c:v>Miscellaneous</c:v>
                </c:pt>
                <c:pt idx="13">
                  <c:v>Olly Cooley</c:v>
                </c:pt>
                <c:pt idx="14">
                  <c:v>Shirt</c:v>
                </c:pt>
                <c:pt idx="15">
                  <c:v>Social</c:v>
                </c:pt>
                <c:pt idx="16">
                  <c:v>Social - Seminar</c:v>
                </c:pt>
                <c:pt idx="17">
                  <c:v>Sponsorship</c:v>
                </c:pt>
                <c:pt idx="18">
                  <c:v>Venue Hire</c:v>
                </c:pt>
              </c:strCache>
            </c:strRef>
          </c:cat>
          <c:val>
            <c:numRef>
              <c:f>Tables!$K$2:$K$21</c:f>
              <c:numCache>
                <c:formatCode>General</c:formatCode>
                <c:ptCount val="19"/>
                <c:pt idx="0">
                  <c:v>62.3</c:v>
                </c:pt>
                <c:pt idx="1">
                  <c:v>1425</c:v>
                </c:pt>
                <c:pt idx="2">
                  <c:v>992.5</c:v>
                </c:pt>
                <c:pt idx="3">
                  <c:v>60</c:v>
                </c:pt>
                <c:pt idx="4">
                  <c:v>479</c:v>
                </c:pt>
                <c:pt idx="5">
                  <c:v>411.48999999999995</c:v>
                </c:pt>
                <c:pt idx="6">
                  <c:v>1190</c:v>
                </c:pt>
                <c:pt idx="7">
                  <c:v>130</c:v>
                </c:pt>
                <c:pt idx="8">
                  <c:v>140</c:v>
                </c:pt>
                <c:pt idx="9">
                  <c:v>0</c:v>
                </c:pt>
                <c:pt idx="10">
                  <c:v>5225</c:v>
                </c:pt>
                <c:pt idx="11">
                  <c:v>1895</c:v>
                </c:pt>
                <c:pt idx="12">
                  <c:v>150</c:v>
                </c:pt>
                <c:pt idx="13">
                  <c:v>640</c:v>
                </c:pt>
                <c:pt idx="14">
                  <c:v>3323</c:v>
                </c:pt>
                <c:pt idx="15">
                  <c:v>0</c:v>
                </c:pt>
                <c:pt idx="16">
                  <c:v>0</c:v>
                </c:pt>
                <c:pt idx="17">
                  <c:v>1200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5E-4062-99E4-67B5B516F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758520"/>
        <c:axId val="463754912"/>
      </c:barChart>
      <c:catAx>
        <c:axId val="463758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754912"/>
        <c:crosses val="autoZero"/>
        <c:auto val="1"/>
        <c:lblAlgn val="ctr"/>
        <c:lblOffset val="100"/>
        <c:noMultiLvlLbl val="0"/>
      </c:catAx>
      <c:valAx>
        <c:axId val="46375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758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/>
    <cx:plotArea>
      <cx:plotAreaRegion>
        <cx:series layoutId="clusteredColumn" uniqueId="{7BE5CF4B-2671-4315-9042-F000D9D6FAB8}">
          <cx:tx>
            <cx:txData>
              <cx:v>Change</cx:v>
            </cx:txData>
          </cx:tx>
          <cx:dataId val="0"/>
          <cx:layoutPr>
            <cx:aggregation/>
          </cx:layoutPr>
          <cx:axisId val="1"/>
        </cx:series>
        <cx:series layoutId="paretoLine" ownerIdx="0" uniqueId="{7B07D58A-CBEE-4554-BBA6-9D6E8A0BBDF0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B65FD2-E9D2-49CC-A3C8-8CF58024F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609599</xdr:colOff>
      <xdr:row>0</xdr:row>
      <xdr:rowOff>0</xdr:rowOff>
    </xdr:from>
    <xdr:to>
      <xdr:col>17</xdr:col>
      <xdr:colOff>9524</xdr:colOff>
      <xdr:row>18</xdr:row>
      <xdr:rowOff>180974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F8BC52-A712-4646-82A7-11FCD4C2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17</xdr:col>
      <xdr:colOff>9524</xdr:colOff>
      <xdr:row>38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890689E0-6E91-45C3-9C88-50ADCC6592E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0" cy="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18</xdr:col>
      <xdr:colOff>609599</xdr:colOff>
      <xdr:row>0</xdr:row>
      <xdr:rowOff>0</xdr:rowOff>
    </xdr:from>
    <xdr:to>
      <xdr:col>31</xdr:col>
      <xdr:colOff>0</xdr:colOff>
      <xdr:row>23</xdr:row>
      <xdr:rowOff>180974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9A6B37F-7CDD-4643-BCA3-A2EF0D60F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609599</xdr:colOff>
      <xdr:row>25</xdr:row>
      <xdr:rowOff>0</xdr:rowOff>
    </xdr:from>
    <xdr:to>
      <xdr:col>31</xdr:col>
      <xdr:colOff>9524</xdr:colOff>
      <xdr:row>46</xdr:row>
      <xdr:rowOff>38100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2BA4830-1105-4157-9E72-502FC61D3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255.935745254632" createdVersion="6" refreshedVersion="6" minRefreshableVersion="3" recordCount="372" xr:uid="{26C59195-A039-4774-913D-2DFA56D95D33}">
  <cacheSource type="worksheet">
    <worksheetSource ref="S1:AA1048576" sheet="Derived"/>
  </cacheSource>
  <cacheFields count="9">
    <cacheField name="Effective Date" numFmtId="14">
      <sharedItems containsNonDate="0" containsDate="1" containsString="0" containsBlank="1" minDate="2017-07-01T00:00:00" maxDate="2018-06-01T00:00:00"/>
    </cacheField>
    <cacheField name="Bank Date" numFmtId="14">
      <sharedItems containsNonDate="0" containsDate="1" containsString="0" containsBlank="1" minDate="2017-07-01T00:00:00" maxDate="2018-06-01T00:00:00"/>
    </cacheField>
    <cacheField name="Account" numFmtId="14">
      <sharedItems containsBlank="1"/>
    </cacheField>
    <cacheField name="Description" numFmtId="0">
      <sharedItems containsBlank="1" count="338">
        <s v="Opening Balance"/>
        <s v="AGM - Hire of Perth and Tatts"/>
        <s v="AGM - Bar tab (reimburse to John Sherry)"/>
        <s v="AGM - Food (Cheque 28 reimburse to David Campbell)"/>
        <s v="Membership - Mathew Cheeseman"/>
        <s v="Membership - Stephen Farrell"/>
        <s v="Membership - Mitulkumar Patel"/>
        <s v="Membership - Graham Capper"/>
        <s v="Membership - Vijay Kumar"/>
        <s v="Membership - James Rodgers"/>
        <s v="Interest"/>
        <s v="Crazy Domains registration (reimburse to Trent Steenholdt)"/>
        <s v="Membership - Trent Steenholdt"/>
        <s v="Membership - Tyler Kaljee"/>
        <s v="Membership - Junaid Chrishtie"/>
        <s v="Membership - Wayne Barron"/>
        <s v="Shirt - Clair Burns"/>
        <s v="Membership - Vallinayagam Selvaraj"/>
        <s v="Membership - Mark Hooper (cheque)"/>
        <s v="Cash deposit"/>
        <s v="Membership - Kate Holloman"/>
        <s v="Membership - Steven Wenban"/>
        <s v="Membership - Vishal Khairnar"/>
        <s v="Grosvenor post seminar drinks (reimburse to Trent Steenholdt)"/>
        <s v="Transfer - All funds from term deposit after account closure"/>
        <s v="Raffle Ticket Books - Martin Brennan"/>
        <s v="Life member pins - Ian Lock and Mick Martell"/>
        <s v="Membership - Robert Osborn"/>
        <s v="Transfer - Depositing funds to bonus savings account"/>
        <s v="Shirt - Balaji"/>
        <s v="Shirt and hat - Ahmad Khan"/>
        <s v="Membership - Mick Press"/>
        <s v="Shirt prepay - Peter Graham"/>
        <s v="Shirt prepay - M T (Mike Tindall?)"/>
        <s v="Shirt Prepay - Steve Farrell"/>
        <s v="2 Shirts Prepay - Robert Osborn"/>
        <s v="Shirt Prepay - James Rodgers"/>
        <s v="Shirt Prepay - Valli Selvaraj"/>
        <s v="Shirt Prepay - John Taylor"/>
        <s v="Shirt Prepay - Daniel Gibbons"/>
        <s v="Shirt Prepay - Darryl Power"/>
        <s v="Shirt Prepay - Cole Williamson"/>
        <s v="Membership - Jeff Brookes"/>
        <s v="Shirt Prepay - Ernest Chua"/>
        <s v="Shirt Prepay - John Gartner"/>
        <s v="Shirt Prepay - Mathew Cheeseman"/>
        <s v="Shirt Prepay - Andrew Mollatt"/>
        <s v="2 Shirts Prepay - Trevor Krink"/>
        <s v="Sponsorship - Cortana Design"/>
        <s v="Shirt Prepay - John Sherry"/>
        <s v="Shirt Prepay - James Hewitt"/>
        <s v="Shirt Prepay - Kate Holloman"/>
        <s v="Membership - Ranjit Ratnayake"/>
        <s v="Shirt Prepay - Ranjit Ratnayake (same payment as B54)"/>
        <s v="Shirt Prepay - Andrew Micenko"/>
        <s v="Shirt Prepay - Ian Robinson"/>
        <s v="Shirt Prepay - Matthew Hall"/>
        <s v="Shirt Prepay - Trent Steenholdt"/>
        <s v="Shirt Prepay - Alex Hall"/>
        <s v="Shirt Prepay - Jamie Thomas"/>
        <s v="Shirt Prepay - Wayne Barron"/>
        <s v="Shirt Prepay - Nathan Johnstone"/>
        <s v="Shirt Prepay - Wayne Barnes"/>
        <s v="Shirt Prepay - Mahesh Gopukuttan"/>
        <s v="2 Shirts Prepay - Nathan Gilders"/>
        <s v="Shirt Prepay - Daniel Smith"/>
        <s v="Shirt Prepay - Justin Shakeshaft"/>
        <s v="Shirt Prepay - Jack Paterson"/>
        <s v="Shirt Prepay - Tyler Kaljee"/>
        <s v="2 Shirts Prepay - Michael Kovalevs"/>
        <s v="2 Shirts Prepay - Mitulkumar Patel"/>
        <s v="Shirt Prepay - Nick Walters"/>
        <s v="Shirt Prepay - Andrew Jones"/>
        <s v="2 Shirts Prepay - Steve Tripp"/>
        <s v="Shirt Prepay - Sidney Rajanayagam"/>
        <s v="Shirt Prepay - Steve Dubier"/>
        <s v="Shirt Prepay - Steven Wenban"/>
        <s v="Jacket Payment - Daniel Smith"/>
        <s v="Ace Promotions - 75 WACUA black and gold shirts. Invoice 116316"/>
        <s v="Shirt Prepay - Todd Rann"/>
        <s v="Membership - Roy Boyd"/>
        <s v="Social memberships for Perth and Tatts - Invoice 435"/>
        <s v="Shirt Prepay - Daniel Skinn"/>
        <s v="2 Shirts Prepay - Rex Evans"/>
        <s v="Shirt Prepay - John Mearns"/>
        <s v="Jacket Prepay - Tyler Kaljee"/>
        <s v="Shirt Prepay - Bruce Banyard"/>
        <s v="Shirt Prepay - Roy Boyd"/>
        <s v="Membership - Paul Cassidy"/>
        <s v="Shirt Prepay - Samantha Hill"/>
        <s v="Shirt Prepay - Mark Hooper"/>
        <s v="Shirt Prepay - Lorenzo Fogliani"/>
        <s v="Shirt Prepay - Lloyd Tifflin"/>
        <s v="Membership - Lloyd Tifflin (same payment as B95)"/>
        <s v="2 Shirts Prepay - Paul Cassidy"/>
        <s v="Shirt Prepay - Yogesh Jagdale"/>
        <s v="Shirt Prepay - Vijay Kumar"/>
        <s v="Shirt Prepay - Graham Zemunik"/>
        <s v="Shirt Prepay - Mark Charlesworth"/>
        <s v="Ace Promotions - 8 WACUA black and gold shirts. Invoice 116331"/>
        <s v="Shirt Postage to Belgium for Steve Tripp - Reimburse Trent"/>
        <s v="Shirt Prepay - Darren Oliver"/>
        <s v="Membership - Darren Oliver"/>
        <s v="Shirt Prepay - Sam Moses"/>
        <s v="2 Shirts Prepay - Jeff Brookes"/>
        <s v="Shirt Payment - Garth McCrorie"/>
        <s v="Shirt Payment - Steve Rose"/>
        <s v="2 Shirts Payment - Ashlee Kovalevs"/>
        <s v="Shirt Payment - Sean Ayres"/>
        <s v="Life members' breakfast - Mantra on Hay Z5SZZ719M9"/>
        <s v="Shirt Payment - Shrikant Ramadurg"/>
        <s v="Shirt Payment - Graeme Capper"/>
        <s v="Shirt Payment - Trent Steenholdt"/>
        <s v="Jacket Payment - Trent Steenholdt"/>
        <s v="Shirt Payment - Jim Bell"/>
        <s v="Jacket Payment - Ahmad Khan"/>
        <s v="Jacket Payment - Mitulkumar Patel"/>
        <s v="Jacket Payment - Daniel Gibbons"/>
        <s v="Jacket Payment - Mathew Cheeseman"/>
        <s v="Jacket Payment - Wayne Barnes"/>
        <s v="Jacket Payment - Steve Wenban"/>
        <s v="Jacket Payment - David Campbell"/>
        <s v="Shirt Payment - T R Singh"/>
        <s v="Jacket Payment - T R Singh"/>
        <s v="Jacket Payment - Andrew Jones"/>
        <s v="Life Member Blazer - Bousfields INV00001649"/>
        <s v="Jacket Payment - Steve Tripp"/>
        <s v="International Payment Fee - Steve Tripp Jacket"/>
        <s v="Ace Promotions - Shirts and Jackets. Invoice 116356"/>
        <s v="Ace Promotions - 2 more shirts. Invoice 116361"/>
        <s v="Shirt Payment - Jarryd Buscall"/>
        <s v="Jacket Payment - Peter Graham"/>
        <s v="Shirt Payment - Shane Boyle"/>
        <s v="Shirt Payment - David Krieg"/>
        <s v="Jacket Payment - Sam Moses"/>
        <s v="Jacket Payment - Michael Kovalevs"/>
        <s v="Shirt Payment - Ronan DeGrussa"/>
        <s v="Jacket Payment - Nathan Johnstone"/>
        <s v="Shirt Payment - Glen Morgan"/>
        <s v="Membership - George Burgum (cash deposit)"/>
        <s v="Shirt Payment - Chaapa Pelpola"/>
        <s v="Jacket Payment - Jack Paterson"/>
        <s v="Shirt Payment - Chad Manos"/>
        <s v="Jacket Payment - Mick Press"/>
        <s v="Jacket Payment - Nathan Gilders"/>
        <s v="Shirt Payment - Marcelo Ferreira"/>
        <s v="Postage - Steve Tripp Jacket"/>
        <s v="Printing - Mick Martell Memorabilia"/>
        <s v="Framing - Mick Martell Memorabilia"/>
        <s v="Shirt Payment - Mike Tindall"/>
        <s v="Membership - John Fairclough"/>
        <s v="Membership - Steve O'Dea"/>
        <s v="Trophy Payment - Trophy Choice O'Connor"/>
        <s v="Old shirt and cap payment - Stephen O'Dea"/>
        <s v="Refund Daniel Smith WACA Jacket (reimburse Andrew Micenko)"/>
        <s v="Todd Rann 480 Bar Tab - reimburse Trent Steenholdt"/>
        <s v="Membership - Shane Boyle"/>
        <s v="Membership - Rhodri Harris"/>
        <s v="Life Members' Breakfast - Daniel Gibbons and Ashlee Kovalevs"/>
        <s v="Life Members' Breakfast - Yogesh Jagdale"/>
        <s v="Life Members' Breakfast - Andrew Micenko"/>
        <s v="Life Members' Breakfast - John Sherry"/>
        <s v="Life Members' Breakfast - Matthew Hall"/>
        <s v="Membership - Steve Rose"/>
        <s v="Membership - Paul Wilson"/>
        <s v="November General Meeting BBQ - Reimburse David Campbell"/>
        <s v="Membership - WACA Payment"/>
        <s v="Membership - Wayne Barnes"/>
        <s v="Donation - Bill Reynolds"/>
        <s v="Refund - Steve Rose extra membership payment"/>
        <s v="Membership - Connor Whelan"/>
        <s v="Membership - Glen Morgan"/>
        <s v="Dinner - Ahmad Khan"/>
        <s v="February general meeting bar tab -_x000a_reimburse Andrew Micenko (partial - total $80.5)"/>
        <s v="Dinner - Fiona Sinclair"/>
        <s v="Dinner - Fiona Sinclair partner"/>
        <s v="Dinner - John Taylor"/>
        <s v="Dinner - Mathew Cheeseman"/>
        <s v="Dinner - Ranjit Ratnayake"/>
        <s v="Dinner - Ranjit Ratnayake partner"/>
        <s v="Dinner - John Sherry"/>
        <s v="Dinner - John Sherry partner"/>
        <s v="Dinner - Jarryd Buscall"/>
        <s v="Dinner - Todd Rann"/>
        <s v="Dinner - Andrew Micenko"/>
        <s v="Dinner - Stephen Farrell"/>
        <s v="Dinner - Jamie Thomas"/>
        <s v="Dinner - Mahesh Gopukuttan"/>
        <s v="Dinner - Mahesh Gopukuttan partner"/>
        <s v="Dinner - David Campbell"/>
        <s v="Dinner - Colin Ogilvie"/>
        <s v="Dinner - Colin Ogilvie partner"/>
        <s v="Dinner - John Gartner"/>
        <s v="Dinner - John Gartner partner"/>
        <s v="Dinner - James Hewitt"/>
        <s v="Dinner - James Hewitt partner"/>
        <s v="Dinner - Ashlee Kovalevs"/>
        <s v="Dinner - Michael Kovalevs"/>
        <s v="Dinner - Michael Kovalevs partner"/>
        <s v="Dinner - Glenn Morgan"/>
        <s v="Dinner - Glenn Morgan partner"/>
        <s v="Dinner - Stephen Lamb"/>
        <s v="Dinner - Nick Walters"/>
        <s v="Dinner - Kate Holloman"/>
        <s v="Dinner - Shrikant Ramadurg"/>
        <s v="Dinner - Sean Ayres"/>
        <s v="Dinner - Darryl Power"/>
        <s v="Dinner - Vijay Kumar"/>
        <s v="Dinner - Daniel Smith"/>
        <s v="Dinner - Daniel Smith partner"/>
        <s v="Certificate frames and printing - Reimburse Trent Steenholdt"/>
        <s v="Dinner - catering"/>
        <s v="Peter McConnell Medal certificate - Reimburse Trent Steenholdt"/>
        <s v="Dinner - table quiz prize - Reimburse Andrew Micenko"/>
        <s v="Photography gift - Reimburse Andrew Micenko"/>
        <s v="Dinner - venue decorations (balloons) - Reimburse Andrew Micenko"/>
        <s v="Dinner - Matthew Hall"/>
        <s v="Dinner - Garth McCrorie"/>
        <s v="Dinner - Justin Shakeshaft"/>
        <s v="Dinner - Justin Shakeshaft partner"/>
        <s v="Dinner - Dean Trigg"/>
        <s v="Dinner - Martin Brennan"/>
        <s v="Dinner - Martin Brennan partner"/>
        <s v="Dinner - Trent Steenholdt"/>
        <s v="Dinner - Trent Steenholdt partner"/>
        <s v="Dinner - Jack Paterson"/>
        <s v="Breakfast - Dean Trigg"/>
        <s v="Breakfast - John Taylor"/>
        <s v="Dinner - Partner gifts (Cheque 30 reimburse to Stephen Lamb)"/>
        <s v="Breakfast - Chad Manos"/>
        <s v="Breakfast - Nick Walters"/>
        <s v="Dinner - Fred Davis"/>
        <s v="Breakfast - Shane Boyle"/>
        <s v="Breakfast - Stephen O'Dea"/>
        <s v="Dinner - Todd Rann refund (life member)"/>
        <s v="Breakfast - Andrew Micenko"/>
        <s v="Breakfast - John Sherry"/>
        <s v="Olly Cooley - John Taylor"/>
        <s v="Breakfast - Mark Hill"/>
        <s v="Breakfast - Wayne Barnes"/>
        <s v="Breakfast - Matthew Hall"/>
        <s v="Breakfast - Nathan Johnstone"/>
        <s v="Dinner - Nathan Johnstone"/>
        <s v="Shirt - Kirsten Funston"/>
        <s v="Olly Cooley - Andrew Micenko"/>
        <s v="Olly Cooley - Stephen Farrell"/>
        <s v="Breakfast - Jack Paterson"/>
        <s v="March General Meeting BBQ - Reimburse Trent Steenholdt"/>
        <s v="Olly Cooley - Garth McCrorie"/>
        <s v="Annual Dinner - Venue hire and bar tab INV00003834"/>
        <s v="Transfer - Funds from savings account"/>
        <s v="Breakfast - Michael Kovalevs"/>
        <s v="Membership - WACA contribution"/>
        <s v="Breakfast - Ashlee Kovalevs"/>
        <s v="Breakfast - Jarryd Buscall"/>
        <s v="Breakfast - Delaware North Catering INV25395"/>
        <s v="Olly Cooley - Nick Walters"/>
        <s v="Olly Cooley - Daniel Smith"/>
        <s v="Olly Cooley - Sean Ayres"/>
        <s v="Olly Cooley - Jack Paterson"/>
        <s v="Olly Cooley - Ashlee Kovalevs"/>
        <s v="Olly Cooley - Jarryd Buscall"/>
        <s v="Olly Cooley - Jarryd Buscall Partner"/>
        <s v="Olly Cooley - Martin Brennan"/>
        <s v="Karen Read - Martin Brennan"/>
        <s v="Olly Cooley - John Sherry"/>
        <s v="Membership - Refund Connor Whelan (accidentally paid twice)"/>
        <s v="Olly Cooley - Refund Jarryd Buscall (Peter McConnell recipient)"/>
        <s v="Membership - Refund Rhodri Harris (accidentally paid twice)"/>
        <s v="Olly Cooley - Dean Trigg"/>
        <s v="Karen Read - John Gartner"/>
        <s v="Olly Cooley - James Hewitt"/>
        <s v="Breakfast - Alex Hall"/>
        <s v="Dinner - Alex Hall"/>
        <s v="Olly Cooley - Alex Hall"/>
        <s v="Donation - Lancester Family"/>
        <s v="Karen Read - Payment to WACA (2 tickets)"/>
        <s v="Olly Cooley - Payment to WACA - INV WFTI000978"/>
        <s v="Sponsorship - WACA Grand Final Breakfast"/>
        <s v="AGM Raffle"/>
        <s v="Shirt - Chad Manos"/>
        <s v="Membership - Gowri Shankar"/>
        <s v="Shirt - Hari Yamula Paddi"/>
        <s v="Shirt - Gowri Shankar"/>
        <s v="Transfer to cheque account"/>
        <s v="Two caps - Mitul Patel"/>
        <s v="Shirt - Mitul Patel (ladies' shirt for wife)"/>
        <s v="Cap - George Burgum"/>
        <s v="Shirt - Vishal Khairnar"/>
        <s v="Shirt - Martin Brennan"/>
        <s v="Shirt - Dean Trigg"/>
        <s v="Shirt - Marko Sasic"/>
        <s v="Shirt - Ahmad Khan"/>
        <s v="Shirt - Stephen Lamb"/>
        <s v="Shirt - Luke Lindsay"/>
        <s v="Shirt - Matthew Robson"/>
        <s v="Shirt - David Campbell"/>
        <s v="Shirt - Fred Davis"/>
        <s v="Shirt - Neville Dhanaraj"/>
        <s v="Shirt refund - Mitulkumar Patel"/>
        <s v="October General Meeting Raffle"/>
        <s v="October General Meeting BBQ - Reimburse David Campbell"/>
        <s v="October General Meeting Bar Tab - Perth &amp; Tatts"/>
        <s v="Shirt - Tom Polich"/>
        <s v="November General Meeting Raffle"/>
        <s v="November General Meeting Bar Tab - Perth &amp; Tatts"/>
        <s v="Shirt - Neil Holland"/>
        <s v="Todd 480 Bar Tab - Reimburse Trent Steenholdt"/>
        <s v="Life Members' Breakfast - Jack Paterson"/>
        <s v="December General Meeting Raffle"/>
        <s v="December General Meeting Bar Tab - Perth &amp; Tatts"/>
        <s v="December General Meeting - extra $60"/>
        <s v="January General Meeting Raffle"/>
        <s v="Shirt - Clair Burns "/>
        <s v="Jacket - Rex Evans"/>
        <s v="Shirt - Steve Wenban"/>
        <s v="January General Meeting BBQ - Reimburse David Campbell"/>
        <s v="January General Meeting Bar Tab"/>
        <s v="February General Meeting Raffle"/>
        <s v="February General Meeting BBQ - Reimburse David Campbell"/>
        <s v="February General Meeting Bar Tab (partial - total $80.5)"/>
        <s v="Annual Dinner Raffle"/>
        <s v="Annual Dinner - Partner Gifts - Reimburse Stephen Lamb extra"/>
        <s v="Breakfast - John Gartner"/>
        <s v="Breakfast - Marko Sasic"/>
        <s v="March General Meeting Raffle"/>
        <s v="Breakfast - Ranjit Ratnayake"/>
        <s v="Breakfast - Refund Wayne Barnes (umpiring commitment)"/>
        <s v="March General Meeting Bar Tab"/>
        <s v="Breakfast - Daniel Skinn"/>
        <s v="Breakfast - Alan Wilson (at cost)"/>
        <s v="Cap - Alan Wilson"/>
        <s v="Breakfast - James Hewitt"/>
        <s v="Transfer - Surplus funds from cheque account"/>
        <s v="Transfer - Funds to cheque account"/>
        <s v="Early pay out fee"/>
        <s v="Payment to cheque account"/>
        <m/>
      </sharedItems>
    </cacheField>
    <cacheField name="Category" numFmtId="0">
      <sharedItems containsBlank="1"/>
    </cacheField>
    <cacheField name="Category 2" numFmtId="0">
      <sharedItems containsBlank="1" count="21">
        <s v="Transfer"/>
        <s v="AGM"/>
        <s v="Membership Direct"/>
        <s v="Interest"/>
        <s v="Marketing"/>
        <s v="Shirt"/>
        <s v="Social - Seminar"/>
        <s v="Fundraising"/>
        <s v="Miscellaneous"/>
        <s v="Sponsorship"/>
        <s v="Jacket"/>
        <s v="Venue Hire"/>
        <s v="Life Members' Breakfast"/>
        <s v="Social"/>
        <s v="General Meeting"/>
        <s v="Membership (WACA)"/>
        <s v="End Season Dinner"/>
        <s v="GF Breakfast"/>
        <s v="Olly Cooley"/>
        <s v="Karen Read"/>
        <m/>
      </sharedItems>
    </cacheField>
    <cacheField name="Change" numFmtId="0">
      <sharedItems containsString="0" containsBlank="1" containsNumber="1" minValue="-13556.07" maxValue="13556.07"/>
    </cacheField>
    <cacheField name="Revenue" numFmtId="40">
      <sharedItems containsString="0" containsBlank="1" containsNumber="1" minValue="2315.5" maxValue="2315.5"/>
    </cacheField>
    <cacheField name="Expenditure" numFmtId="40">
      <sharedItems containsBlank="1" containsMixedTypes="1" containsNumber="1" minValue="-13556.07" maxValue="0" count="61">
        <s v=""/>
        <n v="-242"/>
        <n v="-123"/>
        <n v="-71.5"/>
        <n v="-118.71"/>
        <n v="-150"/>
        <n v="-45.46"/>
        <n v="-188.65"/>
        <n v="-13300"/>
        <n v="-1668.87"/>
        <n v="-500"/>
        <n v="-284.68"/>
        <n v="-27.14"/>
        <n v="-560"/>
        <n v="-373"/>
        <n v="-10"/>
        <n v="-2092"/>
        <n v="-71.17"/>
        <n v="-32.99"/>
        <n v="-22"/>
        <n v="-121"/>
        <n v="-92.2"/>
        <n v="-65"/>
        <n v="-120"/>
        <n v="-4286.07"/>
        <n v="-55"/>
        <n v="-70"/>
        <n v="-41.1"/>
        <n v="-1950"/>
        <n v="-17.940000000000001"/>
        <n v="-88.08"/>
        <n v="-86.98"/>
        <n v="-374"/>
        <n v="-35"/>
        <n v="-55.15"/>
        <n v="-1240.9000000000001"/>
        <n v="-1150.75"/>
        <n v="-40"/>
        <n v="-200"/>
        <n v="-1200"/>
        <n v="0"/>
        <n v="-130"/>
        <n v="-25"/>
        <n v="-78.8"/>
        <n v="-295.5"/>
        <n v="-69"/>
        <n v="-155.5"/>
        <n v="-30"/>
        <n v="-109"/>
        <n v="-75.2"/>
        <n v="-94"/>
        <n v="-135.80000000000001"/>
        <n v="-85"/>
        <n v="-10.5"/>
        <n v="-17"/>
        <n v="-20"/>
        <n v="-367"/>
        <n v="-97.5"/>
        <n v="-4000"/>
        <n v="-13556.07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255.936077314815" createdVersion="6" refreshedVersion="6" minRefreshableVersion="3" recordCount="372" xr:uid="{6E3D8301-CECB-4DCA-BC6E-AB84F185F172}">
  <cacheSource type="worksheet">
    <worksheetSource ref="S1:AA1048576" sheet="Derived"/>
  </cacheSource>
  <cacheFields count="9">
    <cacheField name="Effective Date" numFmtId="14">
      <sharedItems containsNonDate="0" containsDate="1" containsString="0" containsBlank="1" minDate="2017-07-01T00:00:00" maxDate="2018-06-01T00:00:00"/>
    </cacheField>
    <cacheField name="Bank Date" numFmtId="14">
      <sharedItems containsNonDate="0" containsDate="1" containsString="0" containsBlank="1" minDate="2017-07-01T00:00:00" maxDate="2018-06-01T00:00:00"/>
    </cacheField>
    <cacheField name="Account" numFmtId="14">
      <sharedItems containsBlank="1" count="5">
        <s v="Cheque"/>
        <s v="Cash"/>
        <s v="Savings"/>
        <s v="Term"/>
        <m/>
      </sharedItems>
    </cacheField>
    <cacheField name="Description" numFmtId="0">
      <sharedItems containsBlank="1"/>
    </cacheField>
    <cacheField name="Category" numFmtId="0">
      <sharedItems containsBlank="1" count="12">
        <s v="Transfer"/>
        <s v="Venue Hire"/>
        <s v="Meeting Expense"/>
        <s v="Membership Fee"/>
        <s v="Interest"/>
        <s v="Marketing"/>
        <s v="Merchandise"/>
        <s v="Social"/>
        <s v="Raffle"/>
        <s v="Miscellaneous"/>
        <s v="Sponsorship"/>
        <m/>
      </sharedItems>
    </cacheField>
    <cacheField name="Category 2" numFmtId="0">
      <sharedItems containsBlank="1"/>
    </cacheField>
    <cacheField name="Change" numFmtId="0">
      <sharedItems containsString="0" containsBlank="1" containsNumber="1" minValue="-13556.07" maxValue="13556.07"/>
    </cacheField>
    <cacheField name="Revenue" numFmtId="40">
      <sharedItems containsString="0" containsBlank="1" containsNumber="1" minValue="2315.5" maxValue="2315.5"/>
    </cacheField>
    <cacheField name="Expenditure" numFmtId="40">
      <sharedItems containsBlank="1" containsMixedTypes="1" containsNumber="1" minValue="-13556.07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291.900381828702" createdVersion="6" refreshedVersion="6" minRefreshableVersion="3" recordCount="372" xr:uid="{59E9A9F2-F73C-4F46-8441-857811EA2118}">
  <cacheSource type="worksheet">
    <worksheetSource ref="S1:AA1048576" sheet="Derived"/>
  </cacheSource>
  <cacheFields count="9">
    <cacheField name="Effective Date" numFmtId="14">
      <sharedItems containsNonDate="0" containsDate="1" containsString="0" containsBlank="1" minDate="2017-07-01T00:00:00" maxDate="2018-06-01T00:00:00" count="111">
        <d v="2017-07-01T00:00:00"/>
        <d v="2017-07-18T00:00:00"/>
        <d v="2017-08-17T00:00:00"/>
        <d v="2017-10-01T00:00:00"/>
        <d v="2017-07-31T00:00:00"/>
        <d v="2017-07-25T00:00:00"/>
        <d v="2017-08-08T00:00:00"/>
        <d v="2017-08-16T00:00:00"/>
        <d v="2017-08-23T00:00:00"/>
        <d v="2017-08-27T00:00:00"/>
        <d v="2017-08-28T00:00:00"/>
        <d v="2017-08-30T00:00:00"/>
        <d v="2017-08-31T00:00:00"/>
        <d v="2017-09-01T00:00:00"/>
        <d v="2017-09-05T00:00:00"/>
        <d v="2017-09-07T00:00:00"/>
        <d v="2017-09-04T00:00:00"/>
        <d v="2017-09-12T00:00:00"/>
        <d v="2017-09-13T00:00:00"/>
        <d v="2017-09-20T00:00:00"/>
        <d v="2017-09-21T00:00:00"/>
        <d v="2017-09-22T00:00:00"/>
        <d v="2017-09-25T00:00:00"/>
        <d v="2017-09-26T00:00:00"/>
        <d v="2017-09-27T00:00:00"/>
        <d v="2017-09-28T00:00:00"/>
        <d v="2017-09-29T00:00:00"/>
        <d v="2017-09-30T00:00:00"/>
        <d v="2017-10-02T00:00:00"/>
        <d v="2017-10-03T00:00:00"/>
        <d v="2017-10-04T00:00:00"/>
        <d v="2017-10-06T00:00:00"/>
        <d v="2017-10-10T00:00:00"/>
        <d v="2017-10-11T00:00:00"/>
        <d v="2017-10-12T00:00:00"/>
        <d v="2017-10-13T00:00:00"/>
        <d v="2017-10-16T00:00:00"/>
        <d v="2017-10-17T00:00:00"/>
        <d v="2017-10-18T00:00:00"/>
        <d v="2017-10-19T00:00:00"/>
        <d v="2017-10-20T00:00:00"/>
        <d v="2017-10-23T00:00:00"/>
        <d v="2017-10-24T00:00:00"/>
        <d v="2017-10-25T00:00:00"/>
        <d v="2017-10-26T00:00:00"/>
        <d v="2017-10-31T00:00:00"/>
        <d v="2017-11-01T00:00:00"/>
        <d v="2017-11-02T00:00:00"/>
        <d v="2017-11-03T00:00:00"/>
        <d v="2017-11-06T00:00:00"/>
        <d v="2017-11-20T00:00:00"/>
        <d v="2017-11-22T00:00:00"/>
        <d v="2017-11-27T00:00:00"/>
        <d v="2017-11-25T00:00:00"/>
        <d v="2017-11-29T00:00:00"/>
        <d v="2017-11-30T00:00:00"/>
        <d v="2017-12-11T00:00:00"/>
        <d v="2017-12-13T00:00:00"/>
        <d v="2017-12-14T00:00:00"/>
        <d v="2017-12-20T00:00:00"/>
        <d v="2017-12-21T00:00:00"/>
        <d v="2017-12-19T00:00:00"/>
        <d v="2017-12-22T00:00:00"/>
        <d v="2017-12-27T00:00:00"/>
        <d v="2017-12-17T00:00:00"/>
        <d v="2017-12-31T00:00:00"/>
        <d v="2018-01-16T00:00:00"/>
        <d v="2018-01-17T00:00:00"/>
        <d v="2018-01-18T00:00:00"/>
        <d v="2018-01-29T00:00:00"/>
        <d v="2018-01-31T00:00:00"/>
        <d v="2018-02-20T00:00:00"/>
        <d v="2018-02-21T00:00:00"/>
        <d v="2018-02-22T00:00:00"/>
        <d v="2018-02-23T00:00:00"/>
        <d v="2018-02-26T00:00:00"/>
        <d v="2018-02-27T00:00:00"/>
        <d v="2018-02-28T00:00:00"/>
        <d v="2018-03-01T00:00:00"/>
        <d v="2018-03-03T00:00:00"/>
        <d v="2018-03-04T00:00:00"/>
        <d v="2018-03-05T00:00:00"/>
        <d v="2018-03-06T00:00:00"/>
        <d v="2018-03-07T00:00:00"/>
        <d v="2018-03-08T00:00:00"/>
        <d v="2018-03-09T00:00:00"/>
        <d v="2018-03-12T00:00:00"/>
        <d v="2018-03-13T00:00:00"/>
        <d v="2018-03-14T00:00:00"/>
        <d v="2018-03-16T00:00:00"/>
        <d v="2018-03-19T00:00:00"/>
        <d v="2018-03-20T00:00:00"/>
        <d v="2018-03-21T00:00:00"/>
        <d v="2018-03-22T00:00:00"/>
        <d v="2018-03-23T00:00:00"/>
        <d v="2018-03-26T00:00:00"/>
        <d v="2018-03-24T00:00:00"/>
        <d v="2018-03-28T00:00:00"/>
        <d v="2018-03-29T00:00:00"/>
        <d v="2018-03-31T00:00:00"/>
        <d v="2018-04-03T00:00:00"/>
        <d v="2018-04-09T00:00:00"/>
        <d v="2018-04-10T00:00:00"/>
        <d v="2018-04-11T00:00:00"/>
        <d v="2018-04-13T00:00:00"/>
        <d v="2018-04-18T00:00:00"/>
        <d v="2018-04-19T00:00:00"/>
        <d v="2018-04-30T00:00:00"/>
        <d v="2018-05-31T00:00:00"/>
        <m/>
        <d v="2017-07-24T00:00:00"/>
      </sharedItems>
      <fieldGroup base="0">
        <rangePr groupBy="months" startDate="2017-07-01T00:00:00" endDate="2018-06-01T00:00:00"/>
        <groupItems count="14">
          <s v="(blank)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06/2018"/>
        </groupItems>
      </fieldGroup>
    </cacheField>
    <cacheField name="Bank Date" numFmtId="14">
      <sharedItems containsNonDate="0" containsDate="1" containsString="0" containsBlank="1" minDate="2017-07-01T00:00:00" maxDate="2018-06-01T00:00:00"/>
    </cacheField>
    <cacheField name="Account" numFmtId="14">
      <sharedItems containsBlank="1"/>
    </cacheField>
    <cacheField name="Description" numFmtId="0">
      <sharedItems containsBlank="1"/>
    </cacheField>
    <cacheField name="Category" numFmtId="0">
      <sharedItems containsBlank="1"/>
    </cacheField>
    <cacheField name="Category 2" numFmtId="0">
      <sharedItems containsBlank="1" count="21">
        <s v="Transfer"/>
        <s v="AGM"/>
        <s v="Membership Direct"/>
        <s v="Interest"/>
        <s v="Marketing"/>
        <s v="Shirt"/>
        <s v="Social - Seminar"/>
        <s v="Fundraising"/>
        <s v="Miscellaneous"/>
        <s v="Sponsorship"/>
        <s v="Jacket"/>
        <s v="Venue Hire"/>
        <s v="Life Members' Breakfast"/>
        <s v="Social"/>
        <s v="General Meeting"/>
        <s v="Membership (WACA)"/>
        <s v="End Season Dinner"/>
        <s v="GF Breakfast"/>
        <s v="Olly Cooley"/>
        <s v="Karen Read"/>
        <m/>
      </sharedItems>
    </cacheField>
    <cacheField name="Change" numFmtId="0">
      <sharedItems containsString="0" containsBlank="1" containsNumber="1" minValue="-13556.07" maxValue="13556.07"/>
    </cacheField>
    <cacheField name="Revenue" numFmtId="40">
      <sharedItems containsBlank="1" containsMixedTypes="1" containsNumber="1" minValue="0.14000000000000001" maxValue="13556.07"/>
    </cacheField>
    <cacheField name="Expenditure" numFmtId="40">
      <sharedItems containsBlank="1" containsMixedTypes="1" containsNumber="1" minValue="-13556.07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2">
  <r>
    <d v="2017-07-01T00:00:00"/>
    <d v="2017-07-01T00:00:00"/>
    <s v="Cheque"/>
    <x v="0"/>
    <s v="Transfer"/>
    <x v="0"/>
    <n v="2315.5"/>
    <n v="2315.5"/>
    <x v="0"/>
  </r>
  <r>
    <d v="2017-07-18T00:00:00"/>
    <d v="2017-07-09T00:00:00"/>
    <s v="Cheque"/>
    <x v="1"/>
    <s v="Venue Hire"/>
    <x v="1"/>
    <n v="-242"/>
    <m/>
    <x v="1"/>
  </r>
  <r>
    <d v="2017-07-18T00:00:00"/>
    <d v="2017-08-01T00:00:00"/>
    <s v="Cheque"/>
    <x v="2"/>
    <s v="Meeting Expense"/>
    <x v="1"/>
    <n v="-123"/>
    <m/>
    <x v="2"/>
  </r>
  <r>
    <d v="2017-08-17T00:00:00"/>
    <d v="2017-08-18T00:00:00"/>
    <s v="Cheque"/>
    <x v="3"/>
    <s v="Meeting Expense"/>
    <x v="1"/>
    <n v="-71.5"/>
    <m/>
    <x v="3"/>
  </r>
  <r>
    <d v="2017-10-01T00:00:00"/>
    <d v="2017-07-11T00:00:00"/>
    <s v="Cheque"/>
    <x v="4"/>
    <s v="Membership Fee"/>
    <x v="2"/>
    <n v="55"/>
    <m/>
    <x v="0"/>
  </r>
  <r>
    <d v="2017-10-01T00:00:00"/>
    <d v="2017-07-19T00:00:00"/>
    <s v="Cheque"/>
    <x v="5"/>
    <s v="Membership Fee"/>
    <x v="2"/>
    <n v="55"/>
    <m/>
    <x v="0"/>
  </r>
  <r>
    <d v="2017-10-01T00:00:00"/>
    <d v="2017-07-20T00:00:00"/>
    <s v="Cheque"/>
    <x v="6"/>
    <s v="Membership Fee"/>
    <x v="2"/>
    <n v="55"/>
    <m/>
    <x v="0"/>
  </r>
  <r>
    <d v="2017-10-01T00:00:00"/>
    <d v="2017-07-20T00:00:00"/>
    <s v="Cheque"/>
    <x v="7"/>
    <s v="Membership Fee"/>
    <x v="2"/>
    <n v="55"/>
    <m/>
    <x v="0"/>
  </r>
  <r>
    <d v="2017-10-01T00:00:00"/>
    <d v="2017-07-20T00:00:00"/>
    <s v="Cheque"/>
    <x v="8"/>
    <s v="Membership Fee"/>
    <x v="2"/>
    <n v="55"/>
    <m/>
    <x v="0"/>
  </r>
  <r>
    <d v="2017-10-01T00:00:00"/>
    <d v="2017-07-20T00:00:00"/>
    <s v="Cheque"/>
    <x v="9"/>
    <s v="Membership Fee"/>
    <x v="2"/>
    <n v="55"/>
    <m/>
    <x v="0"/>
  </r>
  <r>
    <d v="2017-07-31T00:00:00"/>
    <d v="2017-07-31T00:00:00"/>
    <s v="Cheque"/>
    <x v="10"/>
    <s v="Interest"/>
    <x v="3"/>
    <n v="0.26"/>
    <m/>
    <x v="0"/>
  </r>
  <r>
    <d v="2017-07-25T00:00:00"/>
    <d v="2017-08-01T00:00:00"/>
    <s v="Cheque"/>
    <x v="11"/>
    <s v="Marketing"/>
    <x v="4"/>
    <n v="-118.71"/>
    <m/>
    <x v="4"/>
  </r>
  <r>
    <d v="2017-10-01T00:00:00"/>
    <d v="2017-08-01T00:00:00"/>
    <s v="Cheque"/>
    <x v="12"/>
    <s v="Membership Fee"/>
    <x v="2"/>
    <n v="55"/>
    <m/>
    <x v="0"/>
  </r>
  <r>
    <d v="2017-08-08T00:00:00"/>
    <d v="2017-08-08T00:00:00"/>
    <s v="Cheque"/>
    <x v="13"/>
    <s v="Membership Fee"/>
    <x v="2"/>
    <n v="55"/>
    <m/>
    <x v="0"/>
  </r>
  <r>
    <d v="2017-08-16T00:00:00"/>
    <d v="2017-08-16T00:00:00"/>
    <s v="Cheque"/>
    <x v="14"/>
    <s v="Membership Fee"/>
    <x v="2"/>
    <n v="55"/>
    <m/>
    <x v="0"/>
  </r>
  <r>
    <d v="2017-08-23T00:00:00"/>
    <d v="2017-08-23T00:00:00"/>
    <s v="Cheque"/>
    <x v="15"/>
    <s v="Membership Fee"/>
    <x v="2"/>
    <n v="55"/>
    <m/>
    <x v="0"/>
  </r>
  <r>
    <d v="2017-08-27T00:00:00"/>
    <d v="2017-09-12T00:00:00"/>
    <s v="Cheque"/>
    <x v="16"/>
    <s v="Merchandise"/>
    <x v="5"/>
    <n v="25"/>
    <m/>
    <x v="0"/>
  </r>
  <r>
    <d v="2017-08-28T00:00:00"/>
    <d v="2017-08-28T00:00:00"/>
    <s v="Cheque"/>
    <x v="17"/>
    <s v="Membership Fee"/>
    <x v="2"/>
    <n v="55"/>
    <m/>
    <x v="0"/>
  </r>
  <r>
    <d v="2017-08-30T00:00:00"/>
    <d v="2017-08-31T00:00:00"/>
    <s v="Cheque"/>
    <x v="18"/>
    <s v="Membership Fee"/>
    <x v="2"/>
    <n v="55"/>
    <m/>
    <x v="0"/>
  </r>
  <r>
    <d v="2017-08-31T00:00:00"/>
    <d v="2017-08-31T00:00:00"/>
    <s v="Cheque"/>
    <x v="19"/>
    <s v="Transfer"/>
    <x v="0"/>
    <n v="130"/>
    <m/>
    <x v="0"/>
  </r>
  <r>
    <d v="2017-08-31T00:00:00"/>
    <d v="2017-08-31T00:00:00"/>
    <s v="Cheque"/>
    <x v="20"/>
    <s v="Membership Fee"/>
    <x v="2"/>
    <n v="55"/>
    <m/>
    <x v="0"/>
  </r>
  <r>
    <d v="2017-08-31T00:00:00"/>
    <d v="2017-08-31T00:00:00"/>
    <s v="Cheque"/>
    <x v="10"/>
    <s v="Interest"/>
    <x v="3"/>
    <n v="0.28000000000000003"/>
    <m/>
    <x v="0"/>
  </r>
  <r>
    <d v="2017-09-01T00:00:00"/>
    <d v="2017-09-01T00:00:00"/>
    <s v="Cheque"/>
    <x v="21"/>
    <s v="Membership Fee"/>
    <x v="2"/>
    <n v="55"/>
    <m/>
    <x v="0"/>
  </r>
  <r>
    <d v="2017-09-01T00:00:00"/>
    <d v="2017-09-01T00:00:00"/>
    <s v="Cheque"/>
    <x v="22"/>
    <s v="Membership Fee"/>
    <x v="2"/>
    <n v="55"/>
    <m/>
    <x v="0"/>
  </r>
  <r>
    <d v="2017-09-05T00:00:00"/>
    <d v="2017-09-05T00:00:00"/>
    <s v="Cheque"/>
    <x v="23"/>
    <s v="Social"/>
    <x v="6"/>
    <n v="-150"/>
    <m/>
    <x v="5"/>
  </r>
  <r>
    <d v="2017-09-07T00:00:00"/>
    <d v="2017-09-07T00:00:00"/>
    <s v="Cheque"/>
    <x v="24"/>
    <s v="Transfer"/>
    <x v="0"/>
    <n v="13556.07"/>
    <m/>
    <x v="0"/>
  </r>
  <r>
    <d v="2017-09-07T00:00:00"/>
    <d v="2017-09-07T00:00:00"/>
    <s v="Cheque"/>
    <x v="25"/>
    <s v="Raffle"/>
    <x v="7"/>
    <n v="-45.46"/>
    <m/>
    <x v="6"/>
  </r>
  <r>
    <d v="2017-09-07T00:00:00"/>
    <d v="2017-09-07T00:00:00"/>
    <s v="Cheque"/>
    <x v="26"/>
    <s v="Miscellaneous"/>
    <x v="8"/>
    <n v="-188.65"/>
    <m/>
    <x v="7"/>
  </r>
  <r>
    <d v="2017-09-04T00:00:00"/>
    <d v="2017-09-04T00:00:00"/>
    <s v="Cheque"/>
    <x v="27"/>
    <s v="Membership Fee"/>
    <x v="2"/>
    <n v="55"/>
    <m/>
    <x v="0"/>
  </r>
  <r>
    <d v="2017-09-12T00:00:00"/>
    <d v="2017-09-12T00:00:00"/>
    <s v="Cheque"/>
    <x v="28"/>
    <s v="Transfer"/>
    <x v="0"/>
    <n v="-13300"/>
    <m/>
    <x v="8"/>
  </r>
  <r>
    <d v="2017-09-12T00:00:00"/>
    <d v="2017-09-13T00:00:00"/>
    <s v="Cheque"/>
    <x v="29"/>
    <s v="Merchandise"/>
    <x v="5"/>
    <n v="25"/>
    <m/>
    <x v="0"/>
  </r>
  <r>
    <d v="2017-09-12T00:00:00"/>
    <d v="2017-09-13T00:00:00"/>
    <s v="Cheque"/>
    <x v="30"/>
    <s v="Merchandise"/>
    <x v="5"/>
    <n v="40"/>
    <m/>
    <x v="0"/>
  </r>
  <r>
    <d v="2017-09-13T00:00:00"/>
    <d v="2017-09-13T00:00:00"/>
    <s v="Cheque"/>
    <x v="31"/>
    <s v="Membership Fee"/>
    <x v="0"/>
    <n v="55"/>
    <m/>
    <x v="0"/>
  </r>
  <r>
    <d v="2017-09-20T00:00:00"/>
    <d v="2017-09-20T00:00:00"/>
    <s v="Cheque"/>
    <x v="32"/>
    <s v="Merchandise"/>
    <x v="5"/>
    <n v="30"/>
    <m/>
    <x v="0"/>
  </r>
  <r>
    <d v="2017-09-20T00:00:00"/>
    <d v="2017-09-20T00:00:00"/>
    <s v="Cheque"/>
    <x v="33"/>
    <s v="Merchandise"/>
    <x v="5"/>
    <n v="30"/>
    <m/>
    <x v="0"/>
  </r>
  <r>
    <d v="2017-09-20T00:00:00"/>
    <d v="2017-09-20T00:00:00"/>
    <s v="Cheque"/>
    <x v="34"/>
    <s v="Merchandise"/>
    <x v="5"/>
    <n v="30"/>
    <m/>
    <x v="0"/>
  </r>
  <r>
    <d v="2017-09-20T00:00:00"/>
    <d v="2017-09-20T00:00:00"/>
    <s v="Cheque"/>
    <x v="35"/>
    <s v="Merchandise"/>
    <x v="5"/>
    <n v="60"/>
    <m/>
    <x v="0"/>
  </r>
  <r>
    <d v="2017-09-20T00:00:00"/>
    <d v="2017-09-20T00:00:00"/>
    <s v="Cheque"/>
    <x v="36"/>
    <s v="Merchandise"/>
    <x v="5"/>
    <n v="30"/>
    <m/>
    <x v="0"/>
  </r>
  <r>
    <d v="2017-09-20T00:00:00"/>
    <d v="2017-09-20T00:00:00"/>
    <s v="Cheque"/>
    <x v="37"/>
    <s v="Merchandise"/>
    <x v="5"/>
    <n v="30"/>
    <m/>
    <x v="0"/>
  </r>
  <r>
    <d v="2017-09-20T00:00:00"/>
    <d v="2017-09-20T00:00:00"/>
    <s v="Cheque"/>
    <x v="38"/>
    <s v="Merchandise"/>
    <x v="5"/>
    <n v="30"/>
    <m/>
    <x v="0"/>
  </r>
  <r>
    <d v="2017-09-20T00:00:00"/>
    <d v="2017-09-20T00:00:00"/>
    <s v="Cheque"/>
    <x v="39"/>
    <s v="Merchandise"/>
    <x v="5"/>
    <n v="30"/>
    <m/>
    <x v="0"/>
  </r>
  <r>
    <d v="2017-09-20T00:00:00"/>
    <d v="2017-09-20T00:00:00"/>
    <s v="Cheque"/>
    <x v="40"/>
    <s v="Merchandise"/>
    <x v="5"/>
    <n v="30"/>
    <m/>
    <x v="0"/>
  </r>
  <r>
    <d v="2017-09-20T00:00:00"/>
    <d v="2017-09-20T00:00:00"/>
    <s v="Cheque"/>
    <x v="41"/>
    <s v="Merchandise"/>
    <x v="5"/>
    <n v="30"/>
    <m/>
    <x v="0"/>
  </r>
  <r>
    <d v="2017-09-20T00:00:00"/>
    <d v="2017-09-20T00:00:00"/>
    <s v="Cheque"/>
    <x v="42"/>
    <s v="Membership Fee"/>
    <x v="2"/>
    <n v="55"/>
    <m/>
    <x v="0"/>
  </r>
  <r>
    <d v="2017-09-21T00:00:00"/>
    <d v="2017-09-21T00:00:00"/>
    <s v="Cheque"/>
    <x v="43"/>
    <s v="Merchandise"/>
    <x v="5"/>
    <n v="30"/>
    <m/>
    <x v="0"/>
  </r>
  <r>
    <d v="2017-09-21T00:00:00"/>
    <d v="2017-09-21T00:00:00"/>
    <s v="Cheque"/>
    <x v="44"/>
    <s v="Merchandise"/>
    <x v="5"/>
    <n v="30"/>
    <m/>
    <x v="0"/>
  </r>
  <r>
    <d v="2017-09-21T00:00:00"/>
    <d v="2017-09-21T00:00:00"/>
    <s v="Cheque"/>
    <x v="45"/>
    <s v="Merchandise"/>
    <x v="5"/>
    <n v="30"/>
    <m/>
    <x v="0"/>
  </r>
  <r>
    <d v="2017-09-21T00:00:00"/>
    <d v="2017-09-21T00:00:00"/>
    <s v="Cheque"/>
    <x v="46"/>
    <s v="Merchandise"/>
    <x v="5"/>
    <n v="30"/>
    <m/>
    <x v="0"/>
  </r>
  <r>
    <d v="2017-09-21T00:00:00"/>
    <d v="2017-09-21T00:00:00"/>
    <s v="Cheque"/>
    <x v="47"/>
    <s v="Merchandise"/>
    <x v="5"/>
    <n v="60"/>
    <m/>
    <x v="0"/>
  </r>
  <r>
    <d v="2017-09-21T00:00:00"/>
    <d v="2017-09-21T00:00:00"/>
    <s v="Cheque"/>
    <x v="48"/>
    <s v="Sponsorship"/>
    <x v="9"/>
    <n v="200"/>
    <m/>
    <x v="0"/>
  </r>
  <r>
    <d v="2017-09-21T00:00:00"/>
    <d v="2017-09-21T00:00:00"/>
    <s v="Cheque"/>
    <x v="49"/>
    <s v="Merchandise"/>
    <x v="5"/>
    <n v="30"/>
    <m/>
    <x v="0"/>
  </r>
  <r>
    <d v="2017-09-21T00:00:00"/>
    <d v="2017-09-21T00:00:00"/>
    <s v="Cheque"/>
    <x v="50"/>
    <s v="Merchandise"/>
    <x v="5"/>
    <n v="30"/>
    <m/>
    <x v="0"/>
  </r>
  <r>
    <d v="2017-09-21T00:00:00"/>
    <d v="2017-09-21T00:00:00"/>
    <s v="Cheque"/>
    <x v="51"/>
    <s v="Merchandise"/>
    <x v="5"/>
    <n v="30"/>
    <m/>
    <x v="0"/>
  </r>
  <r>
    <d v="2017-09-22T00:00:00"/>
    <d v="2017-09-22T00:00:00"/>
    <s v="Cheque"/>
    <x v="52"/>
    <s v="Membership Fee"/>
    <x v="2"/>
    <n v="55"/>
    <m/>
    <x v="0"/>
  </r>
  <r>
    <d v="2017-09-22T00:00:00"/>
    <d v="2017-09-22T00:00:00"/>
    <s v="Cheque"/>
    <x v="53"/>
    <s v="Merchandise"/>
    <x v="5"/>
    <n v="30"/>
    <m/>
    <x v="0"/>
  </r>
  <r>
    <d v="2017-09-22T00:00:00"/>
    <d v="2017-09-22T00:00:00"/>
    <s v="Cheque"/>
    <x v="54"/>
    <s v="Merchandise"/>
    <x v="5"/>
    <n v="30"/>
    <m/>
    <x v="0"/>
  </r>
  <r>
    <d v="2017-09-22T00:00:00"/>
    <d v="2017-09-22T00:00:00"/>
    <s v="Cheque"/>
    <x v="55"/>
    <s v="Merchandise"/>
    <x v="5"/>
    <n v="30"/>
    <m/>
    <x v="0"/>
  </r>
  <r>
    <d v="2017-09-22T00:00:00"/>
    <d v="2017-09-22T00:00:00"/>
    <s v="Cheque"/>
    <x v="56"/>
    <s v="Merchandise"/>
    <x v="5"/>
    <n v="30"/>
    <m/>
    <x v="0"/>
  </r>
  <r>
    <d v="2017-09-22T00:00:00"/>
    <d v="2017-09-22T00:00:00"/>
    <s v="Cheque"/>
    <x v="57"/>
    <s v="Merchandise"/>
    <x v="5"/>
    <n v="30"/>
    <m/>
    <x v="0"/>
  </r>
  <r>
    <d v="2017-09-22T00:00:00"/>
    <d v="2017-09-22T00:00:00"/>
    <s v="Cheque"/>
    <x v="58"/>
    <s v="Merchandise"/>
    <x v="5"/>
    <n v="30"/>
    <m/>
    <x v="0"/>
  </r>
  <r>
    <d v="2017-09-22T00:00:00"/>
    <d v="2017-09-22T00:00:00"/>
    <s v="Cheque"/>
    <x v="59"/>
    <s v="Merchandise"/>
    <x v="5"/>
    <n v="30"/>
    <m/>
    <x v="0"/>
  </r>
  <r>
    <d v="2017-09-22T00:00:00"/>
    <d v="2017-09-22T00:00:00"/>
    <s v="Cheque"/>
    <x v="60"/>
    <s v="Merchandise"/>
    <x v="5"/>
    <n v="30"/>
    <m/>
    <x v="0"/>
  </r>
  <r>
    <d v="2017-09-25T00:00:00"/>
    <d v="2017-09-25T00:00:00"/>
    <s v="Cheque"/>
    <x v="61"/>
    <s v="Merchandise"/>
    <x v="5"/>
    <n v="30"/>
    <m/>
    <x v="0"/>
  </r>
  <r>
    <d v="2017-09-25T00:00:00"/>
    <d v="2017-09-25T00:00:00"/>
    <s v="Cheque"/>
    <x v="62"/>
    <s v="Merchandise"/>
    <x v="5"/>
    <n v="30"/>
    <m/>
    <x v="0"/>
  </r>
  <r>
    <d v="2017-09-25T00:00:00"/>
    <d v="2017-09-25T00:00:00"/>
    <s v="Cheque"/>
    <x v="63"/>
    <s v="Merchandise"/>
    <x v="5"/>
    <n v="30"/>
    <m/>
    <x v="0"/>
  </r>
  <r>
    <d v="2017-09-25T00:00:00"/>
    <d v="2017-09-25T00:00:00"/>
    <s v="Cheque"/>
    <x v="64"/>
    <s v="Merchandise"/>
    <x v="5"/>
    <n v="60"/>
    <m/>
    <x v="0"/>
  </r>
  <r>
    <d v="2017-09-25T00:00:00"/>
    <d v="2017-09-25T00:00:00"/>
    <s v="Cheque"/>
    <x v="65"/>
    <s v="Merchandise"/>
    <x v="5"/>
    <n v="30"/>
    <m/>
    <x v="0"/>
  </r>
  <r>
    <d v="2017-09-25T00:00:00"/>
    <d v="2017-09-25T00:00:00"/>
    <s v="Cheque"/>
    <x v="66"/>
    <s v="Merchandise"/>
    <x v="5"/>
    <n v="30"/>
    <m/>
    <x v="0"/>
  </r>
  <r>
    <d v="2017-09-26T00:00:00"/>
    <d v="2017-09-26T00:00:00"/>
    <s v="Cheque"/>
    <x v="67"/>
    <s v="Merchandise"/>
    <x v="5"/>
    <n v="30"/>
    <m/>
    <x v="0"/>
  </r>
  <r>
    <d v="2017-09-26T00:00:00"/>
    <d v="2017-09-26T00:00:00"/>
    <s v="Cheque"/>
    <x v="68"/>
    <s v="Merchandise"/>
    <x v="5"/>
    <n v="30"/>
    <m/>
    <x v="0"/>
  </r>
  <r>
    <d v="2017-09-26T00:00:00"/>
    <d v="2017-09-26T00:00:00"/>
    <s v="Cheque"/>
    <x v="69"/>
    <s v="Merchandise"/>
    <x v="5"/>
    <n v="60"/>
    <m/>
    <x v="0"/>
  </r>
  <r>
    <d v="2017-09-27T00:00:00"/>
    <d v="2017-09-27T00:00:00"/>
    <s v="Cheque"/>
    <x v="70"/>
    <s v="Merchandise"/>
    <x v="5"/>
    <n v="60"/>
    <m/>
    <x v="0"/>
  </r>
  <r>
    <d v="2017-09-27T00:00:00"/>
    <d v="2017-09-27T00:00:00"/>
    <s v="Cheque"/>
    <x v="71"/>
    <s v="Merchandise"/>
    <x v="5"/>
    <n v="30"/>
    <m/>
    <x v="0"/>
  </r>
  <r>
    <d v="2017-09-28T00:00:00"/>
    <d v="2017-09-28T00:00:00"/>
    <s v="Cheque"/>
    <x v="72"/>
    <s v="Merchandise"/>
    <x v="5"/>
    <n v="30"/>
    <m/>
    <x v="0"/>
  </r>
  <r>
    <d v="2017-09-29T00:00:00"/>
    <d v="2017-09-29T00:00:00"/>
    <s v="Cheque"/>
    <x v="73"/>
    <s v="Merchandise"/>
    <x v="5"/>
    <n v="82"/>
    <m/>
    <x v="0"/>
  </r>
  <r>
    <d v="2017-09-29T00:00:00"/>
    <d v="2017-09-29T00:00:00"/>
    <s v="Cheque"/>
    <x v="74"/>
    <s v="Merchandise"/>
    <x v="5"/>
    <n v="30"/>
    <m/>
    <x v="0"/>
  </r>
  <r>
    <d v="2017-09-30T00:00:00"/>
    <d v="2017-09-30T00:00:00"/>
    <s v="Cheque"/>
    <x v="10"/>
    <s v="Interest"/>
    <x v="3"/>
    <n v="0.32"/>
    <m/>
    <x v="0"/>
  </r>
  <r>
    <d v="2017-10-02T00:00:00"/>
    <d v="2017-10-02T00:00:00"/>
    <s v="Cheque"/>
    <x v="75"/>
    <s v="Merchandise"/>
    <x v="5"/>
    <n v="30"/>
    <m/>
    <x v="0"/>
  </r>
  <r>
    <d v="2017-10-03T00:00:00"/>
    <d v="2017-10-03T00:00:00"/>
    <s v="Cheque"/>
    <x v="76"/>
    <s v="Merchandise"/>
    <x v="5"/>
    <n v="30"/>
    <m/>
    <x v="0"/>
  </r>
  <r>
    <d v="2017-10-04T00:00:00"/>
    <d v="2017-10-04T00:00:00"/>
    <s v="Cheque"/>
    <x v="77"/>
    <s v="Miscellaneous"/>
    <x v="10"/>
    <n v="65"/>
    <m/>
    <x v="0"/>
  </r>
  <r>
    <d v="2017-10-06T00:00:00"/>
    <d v="2017-10-09T00:00:00"/>
    <s v="Cheque"/>
    <x v="78"/>
    <s v="Merchandise"/>
    <x v="5"/>
    <n v="-1668.87"/>
    <m/>
    <x v="9"/>
  </r>
  <r>
    <d v="2017-10-10T00:00:00"/>
    <d v="2017-10-10T00:00:00"/>
    <s v="Cheque"/>
    <x v="79"/>
    <s v="Merchandise"/>
    <x v="5"/>
    <n v="30"/>
    <m/>
    <x v="0"/>
  </r>
  <r>
    <d v="2017-10-10T00:00:00"/>
    <d v="2017-10-10T00:00:00"/>
    <s v="Cheque"/>
    <x v="80"/>
    <s v="Membership Fee"/>
    <x v="2"/>
    <n v="55"/>
    <m/>
    <x v="0"/>
  </r>
  <r>
    <d v="2017-10-10T00:00:00"/>
    <d v="2017-10-10T00:00:00"/>
    <s v="Cheque"/>
    <x v="81"/>
    <s v="Venue Hire"/>
    <x v="11"/>
    <n v="-500"/>
    <m/>
    <x v="10"/>
  </r>
  <r>
    <d v="2017-10-11T00:00:00"/>
    <d v="2017-10-11T00:00:00"/>
    <s v="Cheque"/>
    <x v="82"/>
    <s v="Merchandise"/>
    <x v="5"/>
    <n v="30"/>
    <m/>
    <x v="0"/>
  </r>
  <r>
    <d v="2017-10-12T00:00:00"/>
    <d v="2017-10-12T00:00:00"/>
    <s v="Cheque"/>
    <x v="83"/>
    <s v="Merchandise"/>
    <x v="5"/>
    <n v="60"/>
    <m/>
    <x v="0"/>
  </r>
  <r>
    <d v="2017-10-12T00:00:00"/>
    <d v="2017-10-12T00:00:00"/>
    <s v="Cheque"/>
    <x v="84"/>
    <s v="Merchandise"/>
    <x v="5"/>
    <n v="30"/>
    <m/>
    <x v="0"/>
  </r>
  <r>
    <d v="2017-10-12T00:00:00"/>
    <d v="2017-10-12T00:00:00"/>
    <s v="Cheque"/>
    <x v="85"/>
    <s v="Merchandise"/>
    <x v="10"/>
    <n v="55"/>
    <m/>
    <x v="0"/>
  </r>
  <r>
    <d v="2017-10-12T00:00:00"/>
    <d v="2017-10-12T00:00:00"/>
    <s v="Cheque"/>
    <x v="86"/>
    <s v="Merchandise"/>
    <x v="5"/>
    <n v="30"/>
    <m/>
    <x v="0"/>
  </r>
  <r>
    <d v="2017-10-12T00:00:00"/>
    <d v="2017-10-12T00:00:00"/>
    <s v="Cheque"/>
    <x v="87"/>
    <s v="Merchandise"/>
    <x v="5"/>
    <n v="30"/>
    <m/>
    <x v="0"/>
  </r>
  <r>
    <d v="2017-10-12T00:00:00"/>
    <d v="2017-10-12T00:00:00"/>
    <s v="Cheque"/>
    <x v="88"/>
    <s v="Membership Fee"/>
    <x v="2"/>
    <n v="55"/>
    <m/>
    <x v="0"/>
  </r>
  <r>
    <d v="2017-10-12T00:00:00"/>
    <d v="2017-10-12T00:00:00"/>
    <s v="Cheque"/>
    <x v="89"/>
    <s v="Merchandise"/>
    <x v="5"/>
    <n v="30"/>
    <m/>
    <x v="0"/>
  </r>
  <r>
    <d v="2017-10-12T00:00:00"/>
    <d v="2017-10-12T00:00:00"/>
    <s v="Cheque"/>
    <x v="90"/>
    <s v="Merchandise"/>
    <x v="5"/>
    <n v="30"/>
    <m/>
    <x v="0"/>
  </r>
  <r>
    <d v="2017-10-12T00:00:00"/>
    <d v="2017-10-12T00:00:00"/>
    <s v="Cheque"/>
    <x v="91"/>
    <s v="Merchandise"/>
    <x v="5"/>
    <n v="30"/>
    <m/>
    <x v="0"/>
  </r>
  <r>
    <d v="2017-10-12T00:00:00"/>
    <d v="2017-10-12T00:00:00"/>
    <s v="Cheque"/>
    <x v="92"/>
    <s v="Merchandise"/>
    <x v="5"/>
    <n v="30"/>
    <m/>
    <x v="0"/>
  </r>
  <r>
    <d v="2017-10-12T00:00:00"/>
    <d v="2017-10-12T00:00:00"/>
    <s v="Cheque"/>
    <x v="93"/>
    <s v="Membership Fee"/>
    <x v="2"/>
    <n v="55"/>
    <m/>
    <x v="0"/>
  </r>
  <r>
    <d v="2017-10-12T00:00:00"/>
    <d v="2017-10-12T00:00:00"/>
    <s v="Cheque"/>
    <x v="94"/>
    <s v="Merchandise"/>
    <x v="5"/>
    <n v="60"/>
    <m/>
    <x v="0"/>
  </r>
  <r>
    <d v="2017-10-12T00:00:00"/>
    <d v="2017-10-12T00:00:00"/>
    <s v="Cheque"/>
    <x v="95"/>
    <s v="Merchandise"/>
    <x v="5"/>
    <n v="30"/>
    <m/>
    <x v="0"/>
  </r>
  <r>
    <d v="2017-10-13T00:00:00"/>
    <d v="2017-10-13T00:00:00"/>
    <s v="Cheque"/>
    <x v="96"/>
    <s v="Merchandise"/>
    <x v="5"/>
    <n v="30"/>
    <m/>
    <x v="0"/>
  </r>
  <r>
    <d v="2017-10-13T00:00:00"/>
    <d v="2017-10-13T00:00:00"/>
    <s v="Cheque"/>
    <x v="97"/>
    <s v="Merchandise"/>
    <x v="5"/>
    <n v="30"/>
    <m/>
    <x v="0"/>
  </r>
  <r>
    <d v="2017-10-13T00:00:00"/>
    <d v="2017-10-13T00:00:00"/>
    <s v="Cheque"/>
    <x v="98"/>
    <s v="Merchandise"/>
    <x v="5"/>
    <n v="30"/>
    <m/>
    <x v="0"/>
  </r>
  <r>
    <d v="2017-10-13T00:00:00"/>
    <d v="2017-10-13T00:00:00"/>
    <s v="Cheque"/>
    <x v="99"/>
    <s v="Merchandise"/>
    <x v="5"/>
    <n v="-284.68"/>
    <m/>
    <x v="11"/>
  </r>
  <r>
    <d v="2017-10-12T00:00:00"/>
    <d v="2017-10-13T00:00:00"/>
    <s v="Cheque"/>
    <x v="100"/>
    <s v="Merchandise"/>
    <x v="5"/>
    <n v="-27.14"/>
    <m/>
    <x v="12"/>
  </r>
  <r>
    <d v="2017-10-16T00:00:00"/>
    <d v="2017-10-16T00:00:00"/>
    <s v="Cheque"/>
    <x v="101"/>
    <s v="Merchandise"/>
    <x v="5"/>
    <n v="30"/>
    <m/>
    <x v="0"/>
  </r>
  <r>
    <d v="2017-10-16T00:00:00"/>
    <d v="2017-10-16T00:00:00"/>
    <s v="Cheque"/>
    <x v="102"/>
    <s v="Membership Fee"/>
    <x v="2"/>
    <n v="55"/>
    <m/>
    <x v="0"/>
  </r>
  <r>
    <d v="2017-10-16T00:00:00"/>
    <d v="2017-10-16T00:00:00"/>
    <s v="Cheque"/>
    <x v="103"/>
    <s v="Merchandise"/>
    <x v="5"/>
    <n v="30"/>
    <m/>
    <x v="0"/>
  </r>
  <r>
    <d v="2017-10-17T00:00:00"/>
    <d v="2017-10-17T00:00:00"/>
    <s v="Cheque"/>
    <x v="104"/>
    <s v="Merchandise"/>
    <x v="5"/>
    <n v="60"/>
    <m/>
    <x v="0"/>
  </r>
  <r>
    <d v="2017-10-18T00:00:00"/>
    <d v="2017-10-18T00:00:00"/>
    <s v="Cheque"/>
    <x v="19"/>
    <s v="Transfer"/>
    <x v="0"/>
    <n v="295.5"/>
    <m/>
    <x v="0"/>
  </r>
  <r>
    <d v="2017-10-18T00:00:00"/>
    <d v="2017-10-18T00:00:00"/>
    <s v="Cheque"/>
    <x v="105"/>
    <s v="Merchandise"/>
    <x v="5"/>
    <n v="30"/>
    <m/>
    <x v="0"/>
  </r>
  <r>
    <d v="2017-10-18T00:00:00"/>
    <d v="2017-10-18T00:00:00"/>
    <s v="Cheque"/>
    <x v="106"/>
    <s v="Merchandise"/>
    <x v="5"/>
    <n v="30"/>
    <m/>
    <x v="0"/>
  </r>
  <r>
    <d v="2017-10-18T00:00:00"/>
    <d v="2017-10-18T00:00:00"/>
    <s v="Cheque"/>
    <x v="107"/>
    <s v="Merchandise"/>
    <x v="5"/>
    <n v="60"/>
    <m/>
    <x v="0"/>
  </r>
  <r>
    <d v="2017-10-19T00:00:00"/>
    <d v="2017-10-19T00:00:00"/>
    <s v="Cheque"/>
    <x v="108"/>
    <s v="Merchandise"/>
    <x v="5"/>
    <n v="30"/>
    <m/>
    <x v="0"/>
  </r>
  <r>
    <d v="2017-10-12T00:00:00"/>
    <d v="2017-10-19T00:00:00"/>
    <s v="Cheque"/>
    <x v="109"/>
    <s v="Social"/>
    <x v="12"/>
    <n v="-560"/>
    <m/>
    <x v="13"/>
  </r>
  <r>
    <d v="2017-10-19T00:00:00"/>
    <d v="2017-10-19T00:00:00"/>
    <s v="Cheque"/>
    <x v="110"/>
    <s v="Merchandise"/>
    <x v="5"/>
    <n v="30"/>
    <m/>
    <x v="0"/>
  </r>
  <r>
    <d v="2017-10-20T00:00:00"/>
    <d v="2017-10-20T00:00:00"/>
    <s v="Cheque"/>
    <x v="111"/>
    <s v="Merchandise"/>
    <x v="5"/>
    <n v="30"/>
    <m/>
    <x v="0"/>
  </r>
  <r>
    <d v="2017-10-20T00:00:00"/>
    <d v="2017-10-20T00:00:00"/>
    <s v="Cheque"/>
    <x v="112"/>
    <s v="Merchandise"/>
    <x v="5"/>
    <n v="30"/>
    <m/>
    <x v="0"/>
  </r>
  <r>
    <d v="2017-10-20T00:00:00"/>
    <d v="2017-10-20T00:00:00"/>
    <s v="Cheque"/>
    <x v="113"/>
    <s v="Merchandise"/>
    <x v="10"/>
    <n v="55"/>
    <m/>
    <x v="0"/>
  </r>
  <r>
    <d v="2017-10-20T00:00:00"/>
    <d v="2017-10-20T00:00:00"/>
    <s v="Cheque"/>
    <x v="114"/>
    <s v="Merchandise"/>
    <x v="5"/>
    <n v="30"/>
    <m/>
    <x v="0"/>
  </r>
  <r>
    <d v="2017-10-23T00:00:00"/>
    <d v="2017-10-23T00:00:00"/>
    <s v="Cheque"/>
    <x v="115"/>
    <s v="Merchandise"/>
    <x v="10"/>
    <n v="55"/>
    <m/>
    <x v="0"/>
  </r>
  <r>
    <d v="2017-10-23T00:00:00"/>
    <d v="2017-10-23T00:00:00"/>
    <s v="Cheque"/>
    <x v="116"/>
    <s v="Merchandise"/>
    <x v="10"/>
    <n v="55"/>
    <m/>
    <x v="0"/>
  </r>
  <r>
    <d v="2017-10-23T00:00:00"/>
    <d v="2017-10-23T00:00:00"/>
    <s v="Cheque"/>
    <x v="117"/>
    <s v="Merchandise"/>
    <x v="10"/>
    <n v="55"/>
    <m/>
    <x v="0"/>
  </r>
  <r>
    <d v="2017-10-24T00:00:00"/>
    <d v="2017-10-24T00:00:00"/>
    <s v="Cheque"/>
    <x v="118"/>
    <s v="Merchandise"/>
    <x v="10"/>
    <n v="55"/>
    <m/>
    <x v="0"/>
  </r>
  <r>
    <d v="2017-10-25T00:00:00"/>
    <d v="2017-10-25T00:00:00"/>
    <s v="Cheque"/>
    <x v="119"/>
    <s v="Merchandise"/>
    <x v="10"/>
    <n v="55"/>
    <m/>
    <x v="0"/>
  </r>
  <r>
    <d v="2017-10-25T00:00:00"/>
    <d v="2017-10-25T00:00:00"/>
    <s v="Cheque"/>
    <x v="120"/>
    <s v="Merchandise"/>
    <x v="10"/>
    <n v="55"/>
    <m/>
    <x v="0"/>
  </r>
  <r>
    <d v="2017-10-25T00:00:00"/>
    <d v="2017-10-25T00:00:00"/>
    <s v="Cheque"/>
    <x v="121"/>
    <s v="Merchandise"/>
    <x v="10"/>
    <n v="55"/>
    <m/>
    <x v="0"/>
  </r>
  <r>
    <d v="2017-10-26T00:00:00"/>
    <d v="2017-10-26T00:00:00"/>
    <s v="Cheque"/>
    <x v="122"/>
    <s v="Merchandise"/>
    <x v="5"/>
    <n v="30"/>
    <m/>
    <x v="0"/>
  </r>
  <r>
    <d v="2017-10-26T00:00:00"/>
    <d v="2017-10-26T00:00:00"/>
    <s v="Cheque"/>
    <x v="123"/>
    <s v="Merchandise"/>
    <x v="10"/>
    <n v="55"/>
    <m/>
    <x v="0"/>
  </r>
  <r>
    <d v="2017-10-26T00:00:00"/>
    <d v="2017-10-26T00:00:00"/>
    <s v="Cheque"/>
    <x v="124"/>
    <s v="Merchandise"/>
    <x v="10"/>
    <n v="30"/>
    <m/>
    <x v="0"/>
  </r>
  <r>
    <d v="2017-10-31T00:00:00"/>
    <d v="2017-10-30T00:00:00"/>
    <s v="Cheque"/>
    <x v="125"/>
    <s v="Miscellaneous"/>
    <x v="8"/>
    <n v="-373"/>
    <m/>
    <x v="14"/>
  </r>
  <r>
    <d v="2017-10-31T00:00:00"/>
    <d v="2017-10-31T00:00:00"/>
    <s v="Cheque"/>
    <x v="126"/>
    <s v="Merchandise"/>
    <x v="10"/>
    <n v="80"/>
    <m/>
    <x v="0"/>
  </r>
  <r>
    <d v="2017-10-31T00:00:00"/>
    <d v="2017-10-31T00:00:00"/>
    <s v="Cheque"/>
    <x v="127"/>
    <s v="Miscellaneous"/>
    <x v="10"/>
    <n v="-10"/>
    <m/>
    <x v="15"/>
  </r>
  <r>
    <d v="2017-10-31T00:00:00"/>
    <d v="2017-10-31T00:00:00"/>
    <s v="Cheque"/>
    <x v="128"/>
    <s v="Merchandise"/>
    <x v="10"/>
    <n v="-2092"/>
    <m/>
    <x v="16"/>
  </r>
  <r>
    <d v="2017-10-31T00:00:00"/>
    <d v="2017-10-31T00:00:00"/>
    <s v="Cheque"/>
    <x v="129"/>
    <s v="Merchandise"/>
    <x v="5"/>
    <n v="-71.17"/>
    <m/>
    <x v="17"/>
  </r>
  <r>
    <d v="2017-10-31T00:00:00"/>
    <d v="2017-10-31T00:00:00"/>
    <s v="Cheque"/>
    <x v="10"/>
    <s v="Interest"/>
    <x v="3"/>
    <n v="0.14000000000000001"/>
    <m/>
    <x v="0"/>
  </r>
  <r>
    <d v="2017-11-01T00:00:00"/>
    <d v="2017-11-01T00:00:00"/>
    <s v="Cheque"/>
    <x v="130"/>
    <s v="Merchandise"/>
    <x v="5"/>
    <n v="30"/>
    <m/>
    <x v="0"/>
  </r>
  <r>
    <d v="2017-11-01T00:00:00"/>
    <d v="2017-11-01T00:00:00"/>
    <s v="Cheque"/>
    <x v="131"/>
    <s v="Merchandise"/>
    <x v="10"/>
    <n v="55"/>
    <m/>
    <x v="0"/>
  </r>
  <r>
    <d v="2017-11-01T00:00:00"/>
    <d v="2017-11-01T00:00:00"/>
    <s v="Cheque"/>
    <x v="132"/>
    <s v="Merchandise"/>
    <x v="5"/>
    <n v="30"/>
    <m/>
    <x v="0"/>
  </r>
  <r>
    <d v="2017-11-01T00:00:00"/>
    <d v="2017-11-01T00:00:00"/>
    <s v="Cheque"/>
    <x v="133"/>
    <s v="Merchandise"/>
    <x v="5"/>
    <n v="30"/>
    <m/>
    <x v="0"/>
  </r>
  <r>
    <d v="2017-11-01T00:00:00"/>
    <d v="2017-11-01T00:00:00"/>
    <s v="Cheque"/>
    <x v="134"/>
    <s v="Merchandise"/>
    <x v="10"/>
    <n v="55"/>
    <m/>
    <x v="0"/>
  </r>
  <r>
    <d v="2017-11-01T00:00:00"/>
    <d v="2017-11-01T00:00:00"/>
    <s v="Cheque"/>
    <x v="135"/>
    <s v="Merchandise"/>
    <x v="10"/>
    <n v="55"/>
    <m/>
    <x v="0"/>
  </r>
  <r>
    <d v="2017-11-02T00:00:00"/>
    <d v="2017-11-02T00:00:00"/>
    <s v="Cheque"/>
    <x v="136"/>
    <s v="Merchandise"/>
    <x v="5"/>
    <n v="30"/>
    <m/>
    <x v="0"/>
  </r>
  <r>
    <d v="2017-11-02T00:00:00"/>
    <d v="2017-11-02T00:00:00"/>
    <s v="Cheque"/>
    <x v="137"/>
    <s v="Merchandise"/>
    <x v="10"/>
    <n v="55"/>
    <m/>
    <x v="0"/>
  </r>
  <r>
    <d v="2017-11-02T00:00:00"/>
    <d v="2017-11-02T00:00:00"/>
    <s v="Cheque"/>
    <x v="138"/>
    <s v="Merchandise"/>
    <x v="5"/>
    <n v="30"/>
    <m/>
    <x v="0"/>
  </r>
  <r>
    <d v="2017-11-02T00:00:00"/>
    <d v="2017-11-02T00:00:00"/>
    <s v="Cheque"/>
    <x v="139"/>
    <s v="Membership Fee"/>
    <x v="2"/>
    <n v="55"/>
    <m/>
    <x v="0"/>
  </r>
  <r>
    <d v="2017-11-02T00:00:00"/>
    <d v="2017-11-02T00:00:00"/>
    <s v="Cheque"/>
    <x v="140"/>
    <s v="Merchandise"/>
    <x v="5"/>
    <n v="30"/>
    <m/>
    <x v="0"/>
  </r>
  <r>
    <d v="2017-11-03T00:00:00"/>
    <d v="2017-11-03T00:00:00"/>
    <s v="Cheque"/>
    <x v="124"/>
    <s v="Merchandise"/>
    <x v="10"/>
    <n v="25"/>
    <m/>
    <x v="0"/>
  </r>
  <r>
    <d v="2017-11-03T00:00:00"/>
    <d v="2017-11-03T00:00:00"/>
    <s v="Cheque"/>
    <x v="141"/>
    <s v="Merchandise"/>
    <x v="10"/>
    <n v="55"/>
    <m/>
    <x v="0"/>
  </r>
  <r>
    <d v="2017-11-03T00:00:00"/>
    <d v="2017-11-03T00:00:00"/>
    <s v="Cheque"/>
    <x v="142"/>
    <s v="Merchandise"/>
    <x v="5"/>
    <n v="5"/>
    <m/>
    <x v="0"/>
  </r>
  <r>
    <d v="2017-11-06T00:00:00"/>
    <d v="2017-11-06T00:00:00"/>
    <s v="Cheque"/>
    <x v="143"/>
    <s v="Merchandise"/>
    <x v="10"/>
    <n v="55"/>
    <m/>
    <x v="0"/>
  </r>
  <r>
    <d v="2017-11-06T00:00:00"/>
    <d v="2017-11-06T00:00:00"/>
    <s v="Cheque"/>
    <x v="144"/>
    <s v="Merchandise"/>
    <x v="10"/>
    <n v="55"/>
    <m/>
    <x v="0"/>
  </r>
  <r>
    <d v="2017-11-20T00:00:00"/>
    <d v="2017-11-20T00:00:00"/>
    <s v="Cheque"/>
    <x v="145"/>
    <s v="Merchandise"/>
    <x v="5"/>
    <n v="30"/>
    <m/>
    <x v="0"/>
  </r>
  <r>
    <d v="2017-11-20T00:00:00"/>
    <d v="2017-11-20T00:00:00"/>
    <s v="Cheque"/>
    <x v="146"/>
    <s v="Merchandise"/>
    <x v="10"/>
    <n v="-32.99"/>
    <m/>
    <x v="18"/>
  </r>
  <r>
    <d v="2017-11-20T00:00:00"/>
    <d v="2017-11-20T00:00:00"/>
    <s v="Cheque"/>
    <x v="147"/>
    <s v="Miscellaneous"/>
    <x v="8"/>
    <n v="-22"/>
    <m/>
    <x v="19"/>
  </r>
  <r>
    <d v="2017-11-20T00:00:00"/>
    <d v="2017-11-20T00:00:00"/>
    <s v="Cheque"/>
    <x v="148"/>
    <s v="Miscellaneous"/>
    <x v="8"/>
    <n v="-121"/>
    <m/>
    <x v="20"/>
  </r>
  <r>
    <d v="2017-11-20T00:00:00"/>
    <d v="2017-11-20T00:00:00"/>
    <s v="Cheque"/>
    <x v="149"/>
    <s v="Merchandise"/>
    <x v="5"/>
    <n v="30"/>
    <m/>
    <x v="0"/>
  </r>
  <r>
    <d v="2017-11-20T00:00:00"/>
    <d v="2017-11-20T00:00:00"/>
    <s v="Cheque"/>
    <x v="150"/>
    <s v="Membership Fee"/>
    <x v="2"/>
    <n v="55"/>
    <m/>
    <x v="0"/>
  </r>
  <r>
    <d v="2017-11-20T00:00:00"/>
    <d v="2017-11-20T00:00:00"/>
    <s v="Cheque"/>
    <x v="151"/>
    <s v="Membership Fee"/>
    <x v="2"/>
    <n v="55"/>
    <m/>
    <x v="0"/>
  </r>
  <r>
    <d v="2017-11-22T00:00:00"/>
    <d v="2017-11-22T00:00:00"/>
    <s v="Cheque"/>
    <x v="152"/>
    <s v="Miscellaneous"/>
    <x v="8"/>
    <n v="-92.2"/>
    <m/>
    <x v="21"/>
  </r>
  <r>
    <d v="2017-11-27T00:00:00"/>
    <d v="2017-11-27T00:00:00"/>
    <s v="Cheque"/>
    <x v="153"/>
    <s v="Merchandise"/>
    <x v="5"/>
    <n v="30"/>
    <m/>
    <x v="0"/>
  </r>
  <r>
    <d v="2017-11-27T00:00:00"/>
    <d v="2017-11-27T00:00:00"/>
    <s v="Cheque"/>
    <x v="154"/>
    <s v="Miscellaneous"/>
    <x v="10"/>
    <n v="-65"/>
    <m/>
    <x v="22"/>
  </r>
  <r>
    <d v="2017-11-25T00:00:00"/>
    <d v="2017-11-27T00:00:00"/>
    <s v="Cheque"/>
    <x v="155"/>
    <s v="Social"/>
    <x v="13"/>
    <n v="-120"/>
    <m/>
    <x v="23"/>
  </r>
  <r>
    <d v="2017-11-29T00:00:00"/>
    <d v="2017-11-29T00:00:00"/>
    <s v="Cheque"/>
    <x v="156"/>
    <s v="Membership Fee"/>
    <x v="2"/>
    <n v="55"/>
    <m/>
    <x v="0"/>
  </r>
  <r>
    <d v="2017-11-30T00:00:00"/>
    <d v="2017-11-30T00:00:00"/>
    <s v="Cheque"/>
    <x v="10"/>
    <s v="Interest"/>
    <x v="3"/>
    <n v="0.17"/>
    <m/>
    <x v="0"/>
  </r>
  <r>
    <d v="2017-12-11T00:00:00"/>
    <d v="2017-11-12T00:00:00"/>
    <s v="Cheque"/>
    <x v="157"/>
    <s v="Membership Fee"/>
    <x v="2"/>
    <n v="55"/>
    <m/>
    <x v="0"/>
  </r>
  <r>
    <d v="2017-12-11T00:00:00"/>
    <d v="2017-12-11T00:00:00"/>
    <s v="Cheque"/>
    <x v="158"/>
    <s v="Social"/>
    <x v="12"/>
    <n v="40"/>
    <m/>
    <x v="0"/>
  </r>
  <r>
    <d v="2017-12-11T00:00:00"/>
    <d v="2017-12-11T00:00:00"/>
    <s v="Cheque"/>
    <x v="159"/>
    <s v="Social"/>
    <x v="12"/>
    <n v="20"/>
    <m/>
    <x v="0"/>
  </r>
  <r>
    <d v="2017-12-13T00:00:00"/>
    <d v="2017-12-13T00:00:00"/>
    <s v="Cheque"/>
    <x v="160"/>
    <s v="Social"/>
    <x v="12"/>
    <n v="20"/>
    <m/>
    <x v="0"/>
  </r>
  <r>
    <d v="2017-12-14T00:00:00"/>
    <d v="2017-12-14T00:00:00"/>
    <s v="Cheque"/>
    <x v="161"/>
    <s v="Social"/>
    <x v="12"/>
    <n v="20"/>
    <m/>
    <x v="0"/>
  </r>
  <r>
    <d v="2017-12-20T00:00:00"/>
    <d v="2017-12-20T00:00:00"/>
    <s v="Cheque"/>
    <x v="162"/>
    <s v="Social"/>
    <x v="12"/>
    <n v="20"/>
    <m/>
    <x v="0"/>
  </r>
  <r>
    <d v="2017-12-20T00:00:00"/>
    <d v="2017-12-20T00:00:00"/>
    <s v="Cheque"/>
    <x v="163"/>
    <s v="Membership Fee"/>
    <x v="2"/>
    <n v="55"/>
    <m/>
    <x v="0"/>
  </r>
  <r>
    <d v="2017-12-21T00:00:00"/>
    <d v="2017-12-20T00:00:00"/>
    <s v="Cheque"/>
    <x v="164"/>
    <s v="Membership Fee"/>
    <x v="2"/>
    <n v="55"/>
    <m/>
    <x v="0"/>
  </r>
  <r>
    <d v="2017-12-19T00:00:00"/>
    <d v="2017-12-21T00:00:00"/>
    <s v="Cheque"/>
    <x v="165"/>
    <s v="Social"/>
    <x v="14"/>
    <n v="-150"/>
    <m/>
    <x v="5"/>
  </r>
  <r>
    <d v="2017-12-22T00:00:00"/>
    <d v="2017-12-22T00:00:00"/>
    <s v="Cheque"/>
    <x v="166"/>
    <s v="Membership Fee"/>
    <x v="15"/>
    <n v="4950"/>
    <m/>
    <x v="0"/>
  </r>
  <r>
    <d v="2017-12-27T00:00:00"/>
    <d v="2017-12-27T00:00:00"/>
    <s v="Cheque"/>
    <x v="167"/>
    <s v="Membership Fee"/>
    <x v="2"/>
    <n v="55"/>
    <m/>
    <x v="0"/>
  </r>
  <r>
    <d v="2017-12-17T00:00:00"/>
    <d v="2017-12-27T00:00:00"/>
    <s v="Cheque"/>
    <x v="168"/>
    <s v="Miscellaneous"/>
    <x v="8"/>
    <n v="50"/>
    <m/>
    <x v="0"/>
  </r>
  <r>
    <d v="2017-12-31T00:00:00"/>
    <d v="2017-12-31T00:00:00"/>
    <s v="Cheque"/>
    <x v="10"/>
    <s v="Interest"/>
    <x v="3"/>
    <n v="0.2"/>
    <m/>
    <x v="0"/>
  </r>
  <r>
    <d v="2018-01-16T00:00:00"/>
    <d v="2018-01-16T00:00:00"/>
    <s v="Cheque"/>
    <x v="28"/>
    <s v="Transfer"/>
    <x v="0"/>
    <n v="-4286.07"/>
    <m/>
    <x v="24"/>
  </r>
  <r>
    <d v="2018-01-16T00:00:00"/>
    <d v="2018-01-16T00:00:00"/>
    <s v="Cheque"/>
    <x v="169"/>
    <s v="Membership Fee"/>
    <x v="2"/>
    <n v="-55"/>
    <m/>
    <x v="25"/>
  </r>
  <r>
    <d v="2018-01-17T00:00:00"/>
    <d v="2018-01-17T00:00:00"/>
    <s v="Cheque"/>
    <x v="170"/>
    <s v="Membership Fee"/>
    <x v="2"/>
    <n v="55"/>
    <m/>
    <x v="0"/>
  </r>
  <r>
    <d v="2018-01-18T00:00:00"/>
    <d v="2018-01-18T00:00:00"/>
    <s v="Cheque"/>
    <x v="171"/>
    <s v="Membership Fee"/>
    <x v="2"/>
    <n v="55"/>
    <m/>
    <x v="0"/>
  </r>
  <r>
    <d v="2018-01-29T00:00:00"/>
    <d v="2018-01-29T00:00:00"/>
    <s v="Cheque"/>
    <x v="19"/>
    <s v="Transfer"/>
    <x v="0"/>
    <n v="135.80000000000001"/>
    <m/>
    <x v="0"/>
  </r>
  <r>
    <d v="2018-01-31T00:00:00"/>
    <d v="2018-01-31T00:00:00"/>
    <s v="Cheque"/>
    <x v="10"/>
    <s v="Interest"/>
    <x v="3"/>
    <n v="0.31"/>
    <m/>
    <x v="0"/>
  </r>
  <r>
    <d v="2018-02-20T00:00:00"/>
    <d v="2018-02-20T00:00:00"/>
    <s v="Cheque"/>
    <x v="172"/>
    <s v="Social"/>
    <x v="16"/>
    <n v="35"/>
    <m/>
    <x v="0"/>
  </r>
  <r>
    <d v="2018-02-20T00:00:00"/>
    <d v="2018-02-20T00:00:00"/>
    <s v="Cheque"/>
    <x v="173"/>
    <s v="Social"/>
    <x v="16"/>
    <n v="-70"/>
    <m/>
    <x v="26"/>
  </r>
  <r>
    <d v="2018-02-21T00:00:00"/>
    <d v="2018-02-21T00:00:00"/>
    <s v="Cheque"/>
    <x v="174"/>
    <s v="Social"/>
    <x v="16"/>
    <n v="35"/>
    <m/>
    <x v="0"/>
  </r>
  <r>
    <d v="2018-02-21T00:00:00"/>
    <d v="2018-02-21T00:00:00"/>
    <s v="Cheque"/>
    <x v="175"/>
    <s v="Social"/>
    <x v="16"/>
    <n v="10"/>
    <m/>
    <x v="0"/>
  </r>
  <r>
    <d v="2018-02-22T00:00:00"/>
    <d v="2018-02-22T00:00:00"/>
    <s v="Cheque"/>
    <x v="176"/>
    <s v="Social"/>
    <x v="16"/>
    <n v="35"/>
    <m/>
    <x v="0"/>
  </r>
  <r>
    <d v="2018-02-22T00:00:00"/>
    <d v="2018-02-22T00:00:00"/>
    <s v="Cheque"/>
    <x v="177"/>
    <s v="Social"/>
    <x v="16"/>
    <n v="35"/>
    <m/>
    <x v="0"/>
  </r>
  <r>
    <d v="2018-02-23T00:00:00"/>
    <d v="2018-02-23T00:00:00"/>
    <s v="Cheque"/>
    <x v="178"/>
    <s v="Social"/>
    <x v="16"/>
    <n v="35"/>
    <m/>
    <x v="0"/>
  </r>
  <r>
    <d v="2018-02-23T00:00:00"/>
    <d v="2018-02-23T00:00:00"/>
    <s v="Cheque"/>
    <x v="179"/>
    <s v="Social"/>
    <x v="16"/>
    <n v="10"/>
    <m/>
    <x v="0"/>
  </r>
  <r>
    <d v="2018-02-23T00:00:00"/>
    <d v="2018-02-23T00:00:00"/>
    <s v="Cheque"/>
    <x v="180"/>
    <s v="Social"/>
    <x v="16"/>
    <n v="35"/>
    <m/>
    <x v="0"/>
  </r>
  <r>
    <d v="2018-02-23T00:00:00"/>
    <d v="2018-02-23T00:00:00"/>
    <s v="Cheque"/>
    <x v="181"/>
    <s v="Social"/>
    <x v="16"/>
    <n v="10"/>
    <m/>
    <x v="0"/>
  </r>
  <r>
    <d v="2018-02-26T00:00:00"/>
    <d v="2018-02-26T00:00:00"/>
    <s v="Cheque"/>
    <x v="182"/>
    <s v="Social"/>
    <x v="16"/>
    <n v="35"/>
    <m/>
    <x v="0"/>
  </r>
  <r>
    <d v="2018-02-26T00:00:00"/>
    <d v="2018-02-26T00:00:00"/>
    <s v="Cheque"/>
    <x v="183"/>
    <s v="Social"/>
    <x v="16"/>
    <n v="35"/>
    <m/>
    <x v="0"/>
  </r>
  <r>
    <d v="2018-02-26T00:00:00"/>
    <d v="2018-02-26T00:00:00"/>
    <s v="Cheque"/>
    <x v="184"/>
    <s v="Social"/>
    <x v="16"/>
    <n v="35"/>
    <m/>
    <x v="0"/>
  </r>
  <r>
    <d v="2018-02-26T00:00:00"/>
    <d v="2018-02-26T00:00:00"/>
    <s v="Cheque"/>
    <x v="185"/>
    <s v="Social"/>
    <x v="16"/>
    <n v="35"/>
    <m/>
    <x v="0"/>
  </r>
  <r>
    <d v="2018-02-26T00:00:00"/>
    <d v="2018-02-26T00:00:00"/>
    <s v="Cheque"/>
    <x v="186"/>
    <s v="Social"/>
    <x v="16"/>
    <n v="35"/>
    <m/>
    <x v="0"/>
  </r>
  <r>
    <d v="2018-02-26T00:00:00"/>
    <d v="2018-02-26T00:00:00"/>
    <s v="Cheque"/>
    <x v="187"/>
    <s v="Social"/>
    <x v="16"/>
    <n v="35"/>
    <m/>
    <x v="0"/>
  </r>
  <r>
    <d v="2018-02-26T00:00:00"/>
    <d v="2018-02-26T00:00:00"/>
    <s v="Cheque"/>
    <x v="188"/>
    <s v="Social"/>
    <x v="16"/>
    <n v="10"/>
    <m/>
    <x v="0"/>
  </r>
  <r>
    <d v="2018-02-26T00:00:00"/>
    <d v="2018-02-26T00:00:00"/>
    <s v="Cheque"/>
    <x v="189"/>
    <s v="Social"/>
    <x v="16"/>
    <n v="35"/>
    <m/>
    <x v="0"/>
  </r>
  <r>
    <d v="2018-02-26T00:00:00"/>
    <d v="2018-02-26T00:00:00"/>
    <s v="Cheque"/>
    <x v="190"/>
    <s v="Social"/>
    <x v="16"/>
    <n v="35"/>
    <m/>
    <x v="0"/>
  </r>
  <r>
    <d v="2018-02-26T00:00:00"/>
    <d v="2018-02-26T00:00:00"/>
    <s v="Cheque"/>
    <x v="191"/>
    <s v="Social"/>
    <x v="16"/>
    <n v="10"/>
    <m/>
    <x v="0"/>
  </r>
  <r>
    <d v="2018-02-26T00:00:00"/>
    <d v="2018-02-26T00:00:00"/>
    <s v="Cheque"/>
    <x v="192"/>
    <s v="Social"/>
    <x v="16"/>
    <n v="35"/>
    <m/>
    <x v="0"/>
  </r>
  <r>
    <d v="2018-02-26T00:00:00"/>
    <d v="2018-02-26T00:00:00"/>
    <s v="Cheque"/>
    <x v="193"/>
    <s v="Social"/>
    <x v="16"/>
    <n v="10"/>
    <m/>
    <x v="0"/>
  </r>
  <r>
    <d v="2018-02-26T00:00:00"/>
    <d v="2018-02-26T00:00:00"/>
    <s v="Cheque"/>
    <x v="194"/>
    <s v="Social"/>
    <x v="16"/>
    <n v="35"/>
    <m/>
    <x v="0"/>
  </r>
  <r>
    <d v="2018-02-26T00:00:00"/>
    <d v="2018-02-26T00:00:00"/>
    <s v="Cheque"/>
    <x v="195"/>
    <s v="Social"/>
    <x v="16"/>
    <n v="10"/>
    <m/>
    <x v="0"/>
  </r>
  <r>
    <d v="2018-02-26T00:00:00"/>
    <d v="2018-02-26T00:00:00"/>
    <s v="Cheque"/>
    <x v="196"/>
    <s v="Social"/>
    <x v="16"/>
    <n v="35"/>
    <m/>
    <x v="0"/>
  </r>
  <r>
    <d v="2018-02-26T00:00:00"/>
    <d v="2018-02-26T00:00:00"/>
    <s v="Cheque"/>
    <x v="197"/>
    <s v="Social"/>
    <x v="16"/>
    <n v="35"/>
    <m/>
    <x v="0"/>
  </r>
  <r>
    <d v="2018-02-26T00:00:00"/>
    <d v="2018-02-26T00:00:00"/>
    <s v="Cheque"/>
    <x v="198"/>
    <s v="Social"/>
    <x v="16"/>
    <n v="10"/>
    <m/>
    <x v="0"/>
  </r>
  <r>
    <d v="2018-02-27T00:00:00"/>
    <d v="2018-02-27T00:00:00"/>
    <s v="Cheque"/>
    <x v="199"/>
    <s v="Social"/>
    <x v="16"/>
    <n v="35"/>
    <m/>
    <x v="0"/>
  </r>
  <r>
    <d v="2018-02-27T00:00:00"/>
    <d v="2018-02-27T00:00:00"/>
    <s v="Cheque"/>
    <x v="200"/>
    <s v="Social"/>
    <x v="16"/>
    <n v="10"/>
    <m/>
    <x v="0"/>
  </r>
  <r>
    <d v="2018-02-27T00:00:00"/>
    <d v="2018-02-27T00:00:00"/>
    <s v="Cheque"/>
    <x v="201"/>
    <s v="Social"/>
    <x v="16"/>
    <n v="35"/>
    <m/>
    <x v="0"/>
  </r>
  <r>
    <d v="2018-02-27T00:00:00"/>
    <d v="2018-02-27T00:00:00"/>
    <s v="Cheque"/>
    <x v="202"/>
    <s v="Social"/>
    <x v="16"/>
    <n v="35"/>
    <m/>
    <x v="0"/>
  </r>
  <r>
    <d v="2018-02-27T00:00:00"/>
    <d v="2018-02-27T00:00:00"/>
    <s v="Cheque"/>
    <x v="203"/>
    <s v="Social"/>
    <x v="16"/>
    <n v="35"/>
    <m/>
    <x v="0"/>
  </r>
  <r>
    <d v="2018-02-27T00:00:00"/>
    <d v="2018-02-27T00:00:00"/>
    <s v="Cheque"/>
    <x v="204"/>
    <s v="Social"/>
    <x v="16"/>
    <n v="35"/>
    <m/>
    <x v="0"/>
  </r>
  <r>
    <d v="2018-02-27T00:00:00"/>
    <d v="2018-02-27T00:00:00"/>
    <s v="Cheque"/>
    <x v="205"/>
    <s v="Social"/>
    <x v="16"/>
    <n v="35"/>
    <m/>
    <x v="0"/>
  </r>
  <r>
    <d v="2018-02-27T00:00:00"/>
    <d v="2018-02-27T00:00:00"/>
    <s v="Cheque"/>
    <x v="206"/>
    <s v="Social"/>
    <x v="16"/>
    <n v="35"/>
    <m/>
    <x v="0"/>
  </r>
  <r>
    <d v="2018-02-28T00:00:00"/>
    <d v="2018-02-28T00:00:00"/>
    <s v="Cheque"/>
    <x v="207"/>
    <s v="Social"/>
    <x v="16"/>
    <n v="35"/>
    <m/>
    <x v="0"/>
  </r>
  <r>
    <d v="2018-02-28T00:00:00"/>
    <d v="2018-02-28T00:00:00"/>
    <s v="Cheque"/>
    <x v="10"/>
    <s v="Interest"/>
    <x v="3"/>
    <n v="0.3"/>
    <m/>
    <x v="0"/>
  </r>
  <r>
    <d v="2018-03-01T00:00:00"/>
    <d v="2018-03-01T00:00:00"/>
    <s v="Cheque"/>
    <x v="208"/>
    <s v="Social"/>
    <x v="16"/>
    <n v="35"/>
    <m/>
    <x v="0"/>
  </r>
  <r>
    <d v="2018-03-01T00:00:00"/>
    <d v="2018-03-01T00:00:00"/>
    <s v="Cheque"/>
    <x v="209"/>
    <s v="Social"/>
    <x v="16"/>
    <n v="10"/>
    <m/>
    <x v="0"/>
  </r>
  <r>
    <d v="2018-03-01T00:00:00"/>
    <d v="2018-03-01T00:00:00"/>
    <s v="Cheque"/>
    <x v="210"/>
    <s v="Miscellaneous"/>
    <x v="8"/>
    <n v="-41.1"/>
    <m/>
    <x v="27"/>
  </r>
  <r>
    <d v="2018-03-01T00:00:00"/>
    <d v="2018-03-01T00:00:00"/>
    <s v="Cheque"/>
    <x v="211"/>
    <s v="Social"/>
    <x v="16"/>
    <n v="-1950"/>
    <m/>
    <x v="28"/>
  </r>
  <r>
    <d v="2018-03-03T00:00:00"/>
    <d v="2018-03-03T00:00:00"/>
    <s v="Cheque"/>
    <x v="212"/>
    <s v="Miscellaneous"/>
    <x v="8"/>
    <n v="-17.940000000000001"/>
    <m/>
    <x v="29"/>
  </r>
  <r>
    <d v="2018-03-04T00:00:00"/>
    <d v="2018-03-04T00:00:00"/>
    <s v="Cheque"/>
    <x v="213"/>
    <s v="Social"/>
    <x v="16"/>
    <n v="-88.08"/>
    <m/>
    <x v="30"/>
  </r>
  <r>
    <d v="2018-03-04T00:00:00"/>
    <d v="2018-03-04T00:00:00"/>
    <s v="Cheque"/>
    <x v="214"/>
    <s v="Miscellaneous"/>
    <x v="8"/>
    <n v="-86.98"/>
    <m/>
    <x v="31"/>
  </r>
  <r>
    <d v="2018-03-04T00:00:00"/>
    <d v="2018-03-04T00:00:00"/>
    <s v="Cheque"/>
    <x v="215"/>
    <s v="Social"/>
    <x v="16"/>
    <n v="-120"/>
    <m/>
    <x v="23"/>
  </r>
  <r>
    <d v="2018-03-05T00:00:00"/>
    <d v="2018-03-05T00:00:00"/>
    <s v="Cheque"/>
    <x v="216"/>
    <s v="Social"/>
    <x v="16"/>
    <n v="35"/>
    <m/>
    <x v="0"/>
  </r>
  <r>
    <d v="2018-03-05T00:00:00"/>
    <d v="2018-03-05T00:00:00"/>
    <s v="Cheque"/>
    <x v="217"/>
    <s v="Social"/>
    <x v="16"/>
    <n v="35"/>
    <m/>
    <x v="0"/>
  </r>
  <r>
    <d v="2018-03-06T00:00:00"/>
    <d v="2018-03-06T00:00:00"/>
    <s v="Cheque"/>
    <x v="218"/>
    <s v="Social"/>
    <x v="16"/>
    <n v="35"/>
    <m/>
    <x v="0"/>
  </r>
  <r>
    <d v="2018-03-06T00:00:00"/>
    <d v="2018-03-06T00:00:00"/>
    <s v="Cheque"/>
    <x v="219"/>
    <s v="Social"/>
    <x v="16"/>
    <n v="10"/>
    <m/>
    <x v="0"/>
  </r>
  <r>
    <d v="2018-03-07T00:00:00"/>
    <d v="2018-03-07T00:00:00"/>
    <s v="Cheque"/>
    <x v="220"/>
    <s v="Social"/>
    <x v="16"/>
    <n v="35"/>
    <m/>
    <x v="0"/>
  </r>
  <r>
    <d v="2018-03-07T00:00:00"/>
    <d v="2018-03-07T00:00:00"/>
    <s v="Cheque"/>
    <x v="221"/>
    <s v="Social"/>
    <x v="16"/>
    <n v="35"/>
    <m/>
    <x v="0"/>
  </r>
  <r>
    <d v="2018-03-07T00:00:00"/>
    <d v="2018-03-07T00:00:00"/>
    <s v="Cheque"/>
    <x v="222"/>
    <s v="Social"/>
    <x v="16"/>
    <n v="10"/>
    <m/>
    <x v="0"/>
  </r>
  <r>
    <d v="2018-03-07T00:00:00"/>
    <d v="2018-03-07T00:00:00"/>
    <s v="Cheque"/>
    <x v="223"/>
    <s v="Social"/>
    <x v="16"/>
    <n v="35"/>
    <m/>
    <x v="0"/>
  </r>
  <r>
    <d v="2018-03-07T00:00:00"/>
    <d v="2018-03-07T00:00:00"/>
    <s v="Cheque"/>
    <x v="224"/>
    <s v="Social"/>
    <x v="16"/>
    <n v="10"/>
    <m/>
    <x v="0"/>
  </r>
  <r>
    <d v="2018-03-07T00:00:00"/>
    <d v="2018-03-07T00:00:00"/>
    <s v="Cheque"/>
    <x v="225"/>
    <s v="Social"/>
    <x v="16"/>
    <n v="35"/>
    <m/>
    <x v="0"/>
  </r>
  <r>
    <d v="2018-03-08T00:00:00"/>
    <d v="2018-03-08T00:00:00"/>
    <s v="Cheque"/>
    <x v="226"/>
    <s v="Social"/>
    <x v="17"/>
    <n v="20"/>
    <m/>
    <x v="0"/>
  </r>
  <r>
    <d v="2018-03-08T00:00:00"/>
    <d v="2018-03-08T00:00:00"/>
    <s v="Cheque"/>
    <x v="227"/>
    <s v="Social"/>
    <x v="17"/>
    <n v="20"/>
    <m/>
    <x v="0"/>
  </r>
  <r>
    <d v="2018-03-06T00:00:00"/>
    <d v="2018-03-08T00:00:00"/>
    <s v="Cheque"/>
    <x v="228"/>
    <s v="Social"/>
    <x v="16"/>
    <n v="-374"/>
    <m/>
    <x v="32"/>
  </r>
  <r>
    <d v="2018-03-09T00:00:00"/>
    <d v="2018-03-09T00:00:00"/>
    <s v="Cheque"/>
    <x v="229"/>
    <s v="Social"/>
    <x v="17"/>
    <n v="20"/>
    <m/>
    <x v="0"/>
  </r>
  <r>
    <d v="2018-03-09T00:00:00"/>
    <d v="2018-03-09T00:00:00"/>
    <s v="Cheque"/>
    <x v="230"/>
    <s v="Social"/>
    <x v="17"/>
    <n v="20"/>
    <m/>
    <x v="0"/>
  </r>
  <r>
    <d v="2018-03-09T00:00:00"/>
    <d v="2018-03-09T00:00:00"/>
    <s v="Cheque"/>
    <x v="231"/>
    <s v="Social"/>
    <x v="16"/>
    <n v="35"/>
    <m/>
    <x v="0"/>
  </r>
  <r>
    <d v="2018-03-12T00:00:00"/>
    <d v="2018-03-12T00:00:00"/>
    <s v="Cheque"/>
    <x v="232"/>
    <s v="Social"/>
    <x v="17"/>
    <n v="20"/>
    <m/>
    <x v="0"/>
  </r>
  <r>
    <d v="2018-03-12T00:00:00"/>
    <d v="2018-03-12T00:00:00"/>
    <s v="Cheque"/>
    <x v="233"/>
    <s v="Social"/>
    <x v="17"/>
    <n v="20"/>
    <m/>
    <x v="0"/>
  </r>
  <r>
    <d v="2018-03-06T00:00:00"/>
    <d v="2018-03-13T00:00:00"/>
    <s v="Cheque"/>
    <x v="234"/>
    <s v="Social"/>
    <x v="16"/>
    <n v="-35"/>
    <m/>
    <x v="33"/>
  </r>
  <r>
    <d v="2018-03-13T00:00:00"/>
    <d v="2018-03-13T00:00:00"/>
    <s v="Cheque"/>
    <x v="235"/>
    <s v="Social"/>
    <x v="17"/>
    <n v="20"/>
    <m/>
    <x v="0"/>
  </r>
  <r>
    <d v="2018-03-13T00:00:00"/>
    <d v="2018-03-13T00:00:00"/>
    <s v="Cheque"/>
    <x v="236"/>
    <s v="Social"/>
    <x v="17"/>
    <n v="20"/>
    <m/>
    <x v="0"/>
  </r>
  <r>
    <d v="2018-03-13T00:00:00"/>
    <d v="2018-03-13T00:00:00"/>
    <s v="Cheque"/>
    <x v="237"/>
    <s v="Social"/>
    <x v="18"/>
    <n v="40"/>
    <m/>
    <x v="0"/>
  </r>
  <r>
    <d v="2018-03-14T00:00:00"/>
    <d v="2018-03-14T00:00:00"/>
    <s v="Cheque"/>
    <x v="238"/>
    <s v="Social"/>
    <x v="17"/>
    <n v="20"/>
    <m/>
    <x v="0"/>
  </r>
  <r>
    <d v="2018-03-14T00:00:00"/>
    <d v="2018-03-14T00:00:00"/>
    <s v="Cheque"/>
    <x v="239"/>
    <s v="Social"/>
    <x v="17"/>
    <n v="20"/>
    <m/>
    <x v="0"/>
  </r>
  <r>
    <d v="2018-03-16T00:00:00"/>
    <d v="2018-03-16T00:00:00"/>
    <s v="Cheque"/>
    <x v="240"/>
    <s v="Social"/>
    <x v="17"/>
    <n v="20"/>
    <m/>
    <x v="0"/>
  </r>
  <r>
    <d v="2018-03-16T00:00:00"/>
    <d v="2018-03-16T00:00:00"/>
    <s v="Cheque"/>
    <x v="241"/>
    <s v="Social"/>
    <x v="17"/>
    <n v="20"/>
    <m/>
    <x v="0"/>
  </r>
  <r>
    <d v="2018-03-16T00:00:00"/>
    <d v="2018-03-16T00:00:00"/>
    <s v="Cheque"/>
    <x v="242"/>
    <s v="Social"/>
    <x v="16"/>
    <n v="35"/>
    <m/>
    <x v="0"/>
  </r>
  <r>
    <d v="2018-03-19T00:00:00"/>
    <d v="2018-03-19T00:00:00"/>
    <s v="Cheque"/>
    <x v="243"/>
    <s v="Merchandise"/>
    <x v="5"/>
    <n v="30"/>
    <m/>
    <x v="0"/>
  </r>
  <r>
    <d v="2018-03-19T00:00:00"/>
    <d v="2018-03-19T00:00:00"/>
    <s v="Cheque"/>
    <x v="244"/>
    <s v="Social"/>
    <x v="18"/>
    <n v="40"/>
    <m/>
    <x v="0"/>
  </r>
  <r>
    <d v="2018-03-20T00:00:00"/>
    <d v="2018-03-20T00:00:00"/>
    <s v="Cheque"/>
    <x v="245"/>
    <s v="Social"/>
    <x v="18"/>
    <n v="40"/>
    <m/>
    <x v="0"/>
  </r>
  <r>
    <d v="2018-03-20T00:00:00"/>
    <d v="2018-03-20T00:00:00"/>
    <s v="Cheque"/>
    <x v="246"/>
    <s v="Social"/>
    <x v="17"/>
    <n v="20"/>
    <m/>
    <x v="0"/>
  </r>
  <r>
    <d v="2018-03-20T00:00:00"/>
    <d v="2018-03-21T00:00:00"/>
    <s v="Cheque"/>
    <x v="247"/>
    <s v="Social"/>
    <x v="14"/>
    <n v="-55.15"/>
    <m/>
    <x v="34"/>
  </r>
  <r>
    <d v="2018-03-21T00:00:00"/>
    <d v="2018-03-21T00:00:00"/>
    <s v="Cheque"/>
    <x v="248"/>
    <s v="Social"/>
    <x v="18"/>
    <n v="40"/>
    <m/>
    <x v="0"/>
  </r>
  <r>
    <d v="2018-03-03T00:00:00"/>
    <d v="2018-03-21T00:00:00"/>
    <s v="Cheque"/>
    <x v="249"/>
    <s v="Social"/>
    <x v="16"/>
    <n v="-1240.9000000000001"/>
    <m/>
    <x v="35"/>
  </r>
  <r>
    <d v="2018-03-21T00:00:00"/>
    <d v="2018-03-21T00:00:00"/>
    <s v="Cheque"/>
    <x v="250"/>
    <s v="Transfer"/>
    <x v="0"/>
    <n v="4000"/>
    <m/>
    <x v="0"/>
  </r>
  <r>
    <d v="2018-03-22T00:00:00"/>
    <d v="2018-03-22T00:00:00"/>
    <s v="Cheque"/>
    <x v="251"/>
    <s v="Social"/>
    <x v="17"/>
    <n v="20"/>
    <m/>
    <x v="0"/>
  </r>
  <r>
    <d v="2018-03-23T00:00:00"/>
    <d v="2018-03-23T00:00:00"/>
    <s v="Cheque"/>
    <x v="252"/>
    <s v="Membership Fee"/>
    <x v="15"/>
    <n v="275"/>
    <m/>
    <x v="0"/>
  </r>
  <r>
    <d v="2018-03-23T00:00:00"/>
    <d v="2018-03-23T00:00:00"/>
    <s v="Cheque"/>
    <x v="253"/>
    <s v="Social"/>
    <x v="17"/>
    <n v="20"/>
    <m/>
    <x v="0"/>
  </r>
  <r>
    <d v="2018-03-26T00:00:00"/>
    <d v="2018-03-26T00:00:00"/>
    <s v="Cheque"/>
    <x v="254"/>
    <s v="Social"/>
    <x v="17"/>
    <n v="20"/>
    <m/>
    <x v="0"/>
  </r>
  <r>
    <d v="2018-03-24T00:00:00"/>
    <d v="2018-03-27T00:00:00"/>
    <s v="Cheque"/>
    <x v="255"/>
    <s v="Social"/>
    <x v="17"/>
    <n v="-1150.75"/>
    <m/>
    <x v="36"/>
  </r>
  <r>
    <d v="2018-03-28T00:00:00"/>
    <d v="2018-03-28T00:00:00"/>
    <s v="Cheque"/>
    <x v="256"/>
    <s v="Social"/>
    <x v="18"/>
    <n v="40"/>
    <m/>
    <x v="0"/>
  </r>
  <r>
    <d v="2018-03-28T00:00:00"/>
    <d v="2018-03-28T00:00:00"/>
    <s v="Cheque"/>
    <x v="257"/>
    <s v="Social"/>
    <x v="18"/>
    <n v="40"/>
    <m/>
    <x v="0"/>
  </r>
  <r>
    <d v="2018-03-28T00:00:00"/>
    <d v="2018-03-28T00:00:00"/>
    <s v="Cheque"/>
    <x v="258"/>
    <s v="Social"/>
    <x v="18"/>
    <n v="40"/>
    <m/>
    <x v="0"/>
  </r>
  <r>
    <d v="2018-03-28T00:00:00"/>
    <d v="2018-03-28T00:00:00"/>
    <s v="Cheque"/>
    <x v="259"/>
    <s v="Social"/>
    <x v="18"/>
    <n v="40"/>
    <m/>
    <x v="0"/>
  </r>
  <r>
    <d v="2018-03-28T00:00:00"/>
    <d v="2018-03-28T00:00:00"/>
    <s v="Cheque"/>
    <x v="260"/>
    <s v="Social"/>
    <x v="18"/>
    <n v="40"/>
    <m/>
    <x v="0"/>
  </r>
  <r>
    <d v="2018-03-29T00:00:00"/>
    <d v="2018-03-29T00:00:00"/>
    <s v="Cheque"/>
    <x v="261"/>
    <s v="Social"/>
    <x v="18"/>
    <n v="40"/>
    <m/>
    <x v="0"/>
  </r>
  <r>
    <d v="2018-03-29T00:00:00"/>
    <d v="2018-03-29T00:00:00"/>
    <s v="Cheque"/>
    <x v="262"/>
    <s v="Social"/>
    <x v="18"/>
    <n v="40"/>
    <m/>
    <x v="0"/>
  </r>
  <r>
    <d v="2018-03-29T00:00:00"/>
    <d v="2018-03-29T00:00:00"/>
    <s v="Cheque"/>
    <x v="263"/>
    <s v="Social"/>
    <x v="18"/>
    <n v="40"/>
    <m/>
    <x v="0"/>
  </r>
  <r>
    <d v="2018-03-29T00:00:00"/>
    <d v="2018-03-29T00:00:00"/>
    <s v="Cheque"/>
    <x v="264"/>
    <s v="Social"/>
    <x v="19"/>
    <n v="65"/>
    <m/>
    <x v="0"/>
  </r>
  <r>
    <d v="2018-03-29T00:00:00"/>
    <d v="2018-03-29T00:00:00"/>
    <s v="Cheque"/>
    <x v="265"/>
    <s v="Social"/>
    <x v="18"/>
    <n v="40"/>
    <m/>
    <x v="0"/>
  </r>
  <r>
    <d v="2018-03-31T00:00:00"/>
    <d v="2018-03-31T00:00:00"/>
    <s v="Cheque"/>
    <x v="10"/>
    <s v="Interest"/>
    <x v="3"/>
    <n v="0.16"/>
    <m/>
    <x v="0"/>
  </r>
  <r>
    <d v="2018-04-03T00:00:00"/>
    <d v="2018-04-03T00:00:00"/>
    <s v="Cheque"/>
    <x v="266"/>
    <s v="Membership Fee"/>
    <x v="2"/>
    <n v="-55"/>
    <m/>
    <x v="25"/>
  </r>
  <r>
    <d v="2018-04-03T00:00:00"/>
    <d v="2018-04-03T00:00:00"/>
    <s v="Cheque"/>
    <x v="267"/>
    <s v="Social"/>
    <x v="18"/>
    <n v="-40"/>
    <m/>
    <x v="37"/>
  </r>
  <r>
    <d v="2018-04-09T00:00:00"/>
    <d v="2018-04-09T00:00:00"/>
    <s v="Cheque"/>
    <x v="268"/>
    <s v="Membership Fee"/>
    <x v="2"/>
    <n v="-55"/>
    <m/>
    <x v="25"/>
  </r>
  <r>
    <d v="2018-04-10T00:00:00"/>
    <d v="2018-04-10T00:00:00"/>
    <s v="Cheque"/>
    <x v="269"/>
    <s v="Social"/>
    <x v="18"/>
    <n v="40"/>
    <m/>
    <x v="0"/>
  </r>
  <r>
    <d v="2018-04-10T00:00:00"/>
    <d v="2018-04-10T00:00:00"/>
    <s v="Cheque"/>
    <x v="270"/>
    <s v="Social"/>
    <x v="19"/>
    <n v="65"/>
    <m/>
    <x v="0"/>
  </r>
  <r>
    <d v="2018-04-11T00:00:00"/>
    <d v="2018-04-11T00:00:00"/>
    <s v="Cheque"/>
    <x v="271"/>
    <s v="Social"/>
    <x v="18"/>
    <n v="40"/>
    <m/>
    <x v="0"/>
  </r>
  <r>
    <d v="2018-04-13T00:00:00"/>
    <d v="2018-04-13T00:00:00"/>
    <s v="Cheque"/>
    <x v="272"/>
    <s v="Social"/>
    <x v="17"/>
    <n v="20"/>
    <m/>
    <x v="0"/>
  </r>
  <r>
    <d v="2018-04-13T00:00:00"/>
    <d v="2018-04-13T00:00:00"/>
    <s v="Cheque"/>
    <x v="273"/>
    <s v="Social"/>
    <x v="16"/>
    <n v="35"/>
    <m/>
    <x v="0"/>
  </r>
  <r>
    <d v="2018-04-13T00:00:00"/>
    <d v="2018-04-13T00:00:00"/>
    <s v="Cheque"/>
    <x v="274"/>
    <s v="Social"/>
    <x v="18"/>
    <n v="40"/>
    <m/>
    <x v="0"/>
  </r>
  <r>
    <d v="2018-04-18T00:00:00"/>
    <d v="2018-04-18T00:00:00"/>
    <s v="Cheque"/>
    <x v="19"/>
    <s v="Transfer"/>
    <x v="0"/>
    <n v="97.5"/>
    <m/>
    <x v="0"/>
  </r>
  <r>
    <d v="2018-04-18T00:00:00"/>
    <d v="2018-04-18T00:00:00"/>
    <s v="Cheque"/>
    <x v="275"/>
    <s v="Miscellaneous"/>
    <x v="8"/>
    <n v="100"/>
    <m/>
    <x v="0"/>
  </r>
  <r>
    <d v="2018-04-18T00:00:00"/>
    <d v="2018-04-18T00:00:00"/>
    <s v="Cheque"/>
    <x v="276"/>
    <s v="Social"/>
    <x v="19"/>
    <n v="-200"/>
    <m/>
    <x v="38"/>
  </r>
  <r>
    <d v="2018-04-18T00:00:00"/>
    <d v="2018-04-18T00:00:00"/>
    <s v="Cheque"/>
    <x v="277"/>
    <s v="Social"/>
    <x v="18"/>
    <n v="-1200"/>
    <m/>
    <x v="39"/>
  </r>
  <r>
    <d v="2018-04-19T00:00:00"/>
    <d v="2018-04-19T00:00:00"/>
    <s v="Cheque"/>
    <x v="278"/>
    <s v="Sponsorship"/>
    <x v="9"/>
    <n v="1000"/>
    <m/>
    <x v="0"/>
  </r>
  <r>
    <d v="2018-04-30T00:00:00"/>
    <d v="2018-04-30T00:00:00"/>
    <s v="Cheque"/>
    <x v="10"/>
    <s v="Interest"/>
    <x v="3"/>
    <n v="0.36"/>
    <m/>
    <x v="0"/>
  </r>
  <r>
    <d v="2018-05-31T00:00:00"/>
    <d v="2018-05-31T00:00:00"/>
    <s v="Cheque"/>
    <x v="10"/>
    <s v="Interest"/>
    <x v="3"/>
    <n v="0.5"/>
    <m/>
    <x v="0"/>
  </r>
  <r>
    <m/>
    <d v="2017-07-01T00:00:00"/>
    <s v="Cash"/>
    <x v="0"/>
    <s v="Transfer"/>
    <x v="0"/>
    <n v="0"/>
    <m/>
    <x v="40"/>
  </r>
  <r>
    <m/>
    <d v="2017-07-18T00:00:00"/>
    <s v="Cash"/>
    <x v="279"/>
    <s v="Raffle"/>
    <x v="1"/>
    <n v="62.3"/>
    <m/>
    <x v="0"/>
  </r>
  <r>
    <m/>
    <d v="2017-08-27T00:00:00"/>
    <s v="Cash"/>
    <x v="280"/>
    <s v="Merchandise"/>
    <x v="5"/>
    <n v="25"/>
    <m/>
    <x v="0"/>
  </r>
  <r>
    <m/>
    <d v="2017-08-28T00:00:00"/>
    <s v="Cash"/>
    <x v="281"/>
    <s v="Membership Fee"/>
    <x v="2"/>
    <n v="55"/>
    <m/>
    <x v="0"/>
  </r>
  <r>
    <m/>
    <d v="2017-08-27T00:00:00"/>
    <s v="Cash"/>
    <x v="282"/>
    <s v="Merchandise"/>
    <x v="2"/>
    <n v="25"/>
    <m/>
    <x v="0"/>
  </r>
  <r>
    <m/>
    <d v="2017-08-27T00:00:00"/>
    <s v="Cash"/>
    <x v="283"/>
    <s v="Merchandise"/>
    <x v="5"/>
    <n v="25"/>
    <m/>
    <x v="0"/>
  </r>
  <r>
    <m/>
    <d v="2017-08-31T00:00:00"/>
    <s v="Cash"/>
    <x v="284"/>
    <s v="Transfer"/>
    <x v="0"/>
    <n v="-130"/>
    <m/>
    <x v="41"/>
  </r>
  <r>
    <m/>
    <d v="2017-09-13T00:00:00"/>
    <s v="Cash"/>
    <x v="285"/>
    <s v="Merchandise"/>
    <x v="5"/>
    <n v="30"/>
    <m/>
    <x v="0"/>
  </r>
  <r>
    <m/>
    <d v="2017-09-14T00:00:00"/>
    <s v="Cash"/>
    <x v="286"/>
    <s v="Merchandise"/>
    <x v="5"/>
    <n v="25"/>
    <m/>
    <x v="0"/>
  </r>
  <r>
    <m/>
    <d v="2017-09-23T00:00:00"/>
    <s v="Cash"/>
    <x v="287"/>
    <s v="Merchandise"/>
    <x v="5"/>
    <n v="15"/>
    <m/>
    <x v="0"/>
  </r>
  <r>
    <m/>
    <d v="2017-10-17T00:00:00"/>
    <s v="Cash"/>
    <x v="288"/>
    <s v="Merchandise"/>
    <x v="5"/>
    <n v="30"/>
    <m/>
    <x v="0"/>
  </r>
  <r>
    <m/>
    <d v="2017-10-17T00:00:00"/>
    <s v="Cash"/>
    <x v="289"/>
    <s v="Merchandise"/>
    <x v="5"/>
    <n v="30"/>
    <m/>
    <x v="0"/>
  </r>
  <r>
    <m/>
    <d v="2017-10-17T00:00:00"/>
    <s v="Cash"/>
    <x v="290"/>
    <s v="Merchandise"/>
    <x v="5"/>
    <n v="30"/>
    <m/>
    <x v="0"/>
  </r>
  <r>
    <m/>
    <d v="2017-10-17T00:00:00"/>
    <s v="Cash"/>
    <x v="291"/>
    <s v="Merchandise"/>
    <x v="5"/>
    <n v="30"/>
    <m/>
    <x v="0"/>
  </r>
  <r>
    <m/>
    <d v="2017-10-17T00:00:00"/>
    <s v="Cash"/>
    <x v="292"/>
    <s v="Merchandise"/>
    <x v="5"/>
    <n v="5"/>
    <m/>
    <x v="0"/>
  </r>
  <r>
    <m/>
    <d v="2017-10-17T00:00:00"/>
    <s v="Cash"/>
    <x v="293"/>
    <s v="Merchandise"/>
    <x v="5"/>
    <n v="30"/>
    <m/>
    <x v="0"/>
  </r>
  <r>
    <m/>
    <d v="2017-10-17T00:00:00"/>
    <s v="Cash"/>
    <x v="294"/>
    <s v="Merchandise"/>
    <x v="5"/>
    <n v="30"/>
    <m/>
    <x v="0"/>
  </r>
  <r>
    <m/>
    <d v="2017-10-17T00:00:00"/>
    <s v="Cash"/>
    <x v="295"/>
    <s v="Merchandise"/>
    <x v="5"/>
    <n v="30"/>
    <m/>
    <x v="0"/>
  </r>
  <r>
    <m/>
    <d v="2017-10-17T00:00:00"/>
    <s v="Cash"/>
    <x v="296"/>
    <s v="Merchandise"/>
    <x v="5"/>
    <n v="30"/>
    <m/>
    <x v="0"/>
  </r>
  <r>
    <m/>
    <d v="2017-10-17T00:00:00"/>
    <s v="Cash"/>
    <x v="297"/>
    <s v="Merchandise"/>
    <x v="5"/>
    <n v="30"/>
    <m/>
    <x v="0"/>
  </r>
  <r>
    <m/>
    <d v="2017-10-17T00:00:00"/>
    <s v="Cash"/>
    <x v="298"/>
    <s v="Merchandise"/>
    <x v="5"/>
    <n v="30"/>
    <m/>
    <x v="0"/>
  </r>
  <r>
    <m/>
    <d v="2017-10-17T00:00:00"/>
    <s v="Cash"/>
    <x v="299"/>
    <s v="Merchandise"/>
    <x v="5"/>
    <n v="-25"/>
    <m/>
    <x v="42"/>
  </r>
  <r>
    <m/>
    <d v="2017-10-17T00:00:00"/>
    <s v="Cash"/>
    <x v="300"/>
    <s v="Raffle"/>
    <x v="7"/>
    <n v="172"/>
    <m/>
    <x v="0"/>
  </r>
  <r>
    <m/>
    <d v="2017-10-17T00:00:00"/>
    <s v="Cash"/>
    <x v="301"/>
    <s v="Social"/>
    <x v="14"/>
    <n v="-78.8"/>
    <m/>
    <x v="43"/>
  </r>
  <r>
    <m/>
    <d v="2017-10-17T00:00:00"/>
    <s v="Cash"/>
    <x v="302"/>
    <s v="Social"/>
    <x v="14"/>
    <n v="-150"/>
    <m/>
    <x v="5"/>
  </r>
  <r>
    <m/>
    <d v="2017-10-18T00:00:00"/>
    <s v="Cash"/>
    <x v="284"/>
    <s v="Transfer"/>
    <x v="0"/>
    <n v="-295.5"/>
    <m/>
    <x v="44"/>
  </r>
  <r>
    <m/>
    <d v="2017-11-21T00:00:00"/>
    <s v="Cash"/>
    <x v="303"/>
    <s v="Merchandise"/>
    <x v="5"/>
    <n v="30"/>
    <m/>
    <x v="0"/>
  </r>
  <r>
    <m/>
    <d v="2017-11-21T00:00:00"/>
    <s v="Cash"/>
    <x v="165"/>
    <s v="Social"/>
    <x v="14"/>
    <n v="-69"/>
    <m/>
    <x v="45"/>
  </r>
  <r>
    <m/>
    <d v="2017-11-21T00:00:00"/>
    <s v="Cash"/>
    <x v="304"/>
    <s v="Raffle"/>
    <x v="7"/>
    <n v="155"/>
    <m/>
    <x v="0"/>
  </r>
  <r>
    <m/>
    <d v="2017-11-21T00:00:00"/>
    <s v="Cash"/>
    <x v="305"/>
    <s v="Social"/>
    <x v="14"/>
    <n v="-155.5"/>
    <m/>
    <x v="46"/>
  </r>
  <r>
    <m/>
    <d v="2017-11-25T00:00:00"/>
    <s v="Cash"/>
    <x v="306"/>
    <s v="Merchandise"/>
    <x v="5"/>
    <n v="30"/>
    <m/>
    <x v="0"/>
  </r>
  <r>
    <m/>
    <d v="2017-11-25T00:00:00"/>
    <s v="Cash"/>
    <x v="307"/>
    <s v="Social"/>
    <x v="13"/>
    <n v="-30"/>
    <m/>
    <x v="47"/>
  </r>
  <r>
    <m/>
    <d v="2017-12-17T00:00:00"/>
    <s v="Cash"/>
    <x v="308"/>
    <s v="Social"/>
    <x v="12"/>
    <n v="20"/>
    <m/>
    <x v="0"/>
  </r>
  <r>
    <m/>
    <d v="2017-12-19T00:00:00"/>
    <s v="Cash"/>
    <x v="309"/>
    <s v="Raffle"/>
    <x v="7"/>
    <n v="136"/>
    <m/>
    <x v="0"/>
  </r>
  <r>
    <m/>
    <d v="2017-12-19T00:00:00"/>
    <s v="Cash"/>
    <x v="310"/>
    <s v="Social"/>
    <x v="14"/>
    <n v="-109"/>
    <m/>
    <x v="48"/>
  </r>
  <r>
    <m/>
    <d v="2017-12-19T00:00:00"/>
    <s v="Cash"/>
    <x v="311"/>
    <s v="Miscellaneous"/>
    <x v="14"/>
    <n v="60"/>
    <m/>
    <x v="0"/>
  </r>
  <r>
    <m/>
    <d v="2018-01-16T00:00:00"/>
    <s v="Cash"/>
    <x v="312"/>
    <s v="Raffle"/>
    <x v="7"/>
    <n v="110.5"/>
    <m/>
    <x v="0"/>
  </r>
  <r>
    <m/>
    <d v="2018-01-16T00:00:00"/>
    <s v="Cash"/>
    <x v="313"/>
    <s v="Merchandise"/>
    <x v="5"/>
    <n v="5"/>
    <m/>
    <x v="0"/>
  </r>
  <r>
    <m/>
    <d v="2018-01-16T00:00:00"/>
    <s v="Cash"/>
    <x v="314"/>
    <s v="Merchandise"/>
    <x v="10"/>
    <n v="55"/>
    <m/>
    <x v="0"/>
  </r>
  <r>
    <m/>
    <d v="2018-01-16T00:00:00"/>
    <s v="Cash"/>
    <x v="315"/>
    <s v="Merchandise"/>
    <x v="5"/>
    <n v="30"/>
    <m/>
    <x v="0"/>
  </r>
  <r>
    <m/>
    <d v="2018-01-16T00:00:00"/>
    <s v="Cash"/>
    <x v="316"/>
    <s v="Social"/>
    <x v="14"/>
    <n v="-75.2"/>
    <m/>
    <x v="49"/>
  </r>
  <r>
    <m/>
    <d v="2018-01-16T00:00:00"/>
    <s v="Cash"/>
    <x v="317"/>
    <s v="Social"/>
    <x v="14"/>
    <n v="-94"/>
    <m/>
    <x v="50"/>
  </r>
  <r>
    <m/>
    <d v="2018-01-29T00:00:00"/>
    <s v="Cash"/>
    <x v="284"/>
    <s v="Transfer"/>
    <x v="0"/>
    <n v="-135.80000000000001"/>
    <m/>
    <x v="51"/>
  </r>
  <r>
    <m/>
    <d v="2018-02-20T00:00:00"/>
    <s v="Cash"/>
    <x v="318"/>
    <s v="Raffle"/>
    <x v="7"/>
    <n v="107"/>
    <m/>
    <x v="0"/>
  </r>
  <r>
    <m/>
    <d v="2018-02-20T00:00:00"/>
    <s v="Cash"/>
    <x v="319"/>
    <s v="Social"/>
    <x v="14"/>
    <n v="-85"/>
    <m/>
    <x v="52"/>
  </r>
  <r>
    <m/>
    <d v="2018-02-20T00:00:00"/>
    <s v="Cash"/>
    <x v="320"/>
    <s v="Social"/>
    <x v="14"/>
    <n v="-10.5"/>
    <m/>
    <x v="53"/>
  </r>
  <r>
    <m/>
    <d v="2018-03-06T00:00:00"/>
    <s v="Cash"/>
    <x v="321"/>
    <s v="Raffle"/>
    <x v="7"/>
    <n v="231"/>
    <m/>
    <x v="0"/>
  </r>
  <r>
    <m/>
    <d v="2018-03-06T00:00:00"/>
    <s v="Cash"/>
    <x v="322"/>
    <s v="Social"/>
    <x v="16"/>
    <n v="-17"/>
    <m/>
    <x v="54"/>
  </r>
  <r>
    <m/>
    <d v="2018-03-20T00:00:00"/>
    <s v="Cash"/>
    <x v="323"/>
    <s v="Social"/>
    <x v="17"/>
    <n v="20"/>
    <m/>
    <x v="0"/>
  </r>
  <r>
    <m/>
    <d v="2018-03-20T00:00:00"/>
    <s v="Cash"/>
    <x v="324"/>
    <s v="Social"/>
    <x v="17"/>
    <n v="20"/>
    <m/>
    <x v="0"/>
  </r>
  <r>
    <m/>
    <d v="2018-03-20T00:00:00"/>
    <s v="Cash"/>
    <x v="325"/>
    <s v="Raffle"/>
    <x v="7"/>
    <n v="81"/>
    <m/>
    <x v="0"/>
  </r>
  <r>
    <m/>
    <d v="2018-03-20T00:00:00"/>
    <s v="Cash"/>
    <x v="326"/>
    <s v="Social"/>
    <x v="17"/>
    <n v="20"/>
    <m/>
    <x v="0"/>
  </r>
  <r>
    <m/>
    <d v="2018-03-20T00:00:00"/>
    <s v="Cash"/>
    <x v="327"/>
    <s v="Social"/>
    <x v="17"/>
    <n v="-20"/>
    <m/>
    <x v="55"/>
  </r>
  <r>
    <m/>
    <d v="2018-03-20T00:00:00"/>
    <s v="Cash"/>
    <x v="328"/>
    <s v="Social"/>
    <x v="14"/>
    <n v="-367"/>
    <m/>
    <x v="56"/>
  </r>
  <r>
    <m/>
    <d v="2018-03-24T00:00:00"/>
    <s v="Cash"/>
    <x v="329"/>
    <s v="Social"/>
    <x v="17"/>
    <n v="20"/>
    <m/>
    <x v="0"/>
  </r>
  <r>
    <m/>
    <d v="2018-03-24T00:00:00"/>
    <s v="Cash"/>
    <x v="330"/>
    <s v="Social"/>
    <x v="17"/>
    <n v="39"/>
    <m/>
    <x v="0"/>
  </r>
  <r>
    <m/>
    <d v="2018-03-24T00:00:00"/>
    <s v="Cash"/>
    <x v="331"/>
    <s v="Merchandise"/>
    <x v="5"/>
    <n v="16"/>
    <m/>
    <x v="0"/>
  </r>
  <r>
    <m/>
    <d v="2018-03-24T00:00:00"/>
    <s v="Cash"/>
    <x v="332"/>
    <s v="Social"/>
    <x v="17"/>
    <n v="20"/>
    <m/>
    <x v="0"/>
  </r>
  <r>
    <m/>
    <d v="2018-04-18T00:00:00"/>
    <s v="Cash"/>
    <x v="284"/>
    <s v="Transfer"/>
    <x v="0"/>
    <n v="-97.5"/>
    <m/>
    <x v="57"/>
  </r>
  <r>
    <d v="2017-09-07T00:00:00"/>
    <d v="2017-09-07T00:00:00"/>
    <s v="Savings"/>
    <x v="0"/>
    <s v="Transfer"/>
    <x v="0"/>
    <n v="0"/>
    <m/>
    <x v="40"/>
  </r>
  <r>
    <d v="2017-09-12T00:00:00"/>
    <d v="2017-09-12T00:00:00"/>
    <s v="Savings"/>
    <x v="333"/>
    <s v="Transfer"/>
    <x v="0"/>
    <n v="13300"/>
    <m/>
    <x v="0"/>
  </r>
  <r>
    <d v="2017-09-30T00:00:00"/>
    <d v="2017-09-30T00:00:00"/>
    <s v="Savings"/>
    <x v="10"/>
    <s v="Interest"/>
    <x v="3"/>
    <n v="14.42"/>
    <m/>
    <x v="0"/>
  </r>
  <r>
    <d v="2017-10-31T00:00:00"/>
    <d v="2017-09-30T00:00:00"/>
    <s v="Savings"/>
    <x v="10"/>
    <s v="Interest"/>
    <x v="3"/>
    <n v="24.87"/>
    <m/>
    <x v="0"/>
  </r>
  <r>
    <d v="2017-11-30T00:00:00"/>
    <d v="2017-11-30T00:00:00"/>
    <s v="Savings"/>
    <x v="10"/>
    <s v="Interest"/>
    <x v="3"/>
    <n v="24.12"/>
    <m/>
    <x v="0"/>
  </r>
  <r>
    <d v="2017-12-31T00:00:00"/>
    <d v="2017-12-31T00:00:00"/>
    <s v="Savings"/>
    <x v="10"/>
    <s v="Interest"/>
    <x v="3"/>
    <n v="24.96"/>
    <m/>
    <x v="0"/>
  </r>
  <r>
    <d v="2018-01-16T00:00:00"/>
    <d v="2018-01-16T00:00:00"/>
    <s v="Savings"/>
    <x v="333"/>
    <s v="Transfer"/>
    <x v="0"/>
    <n v="4286.07"/>
    <m/>
    <x v="0"/>
  </r>
  <r>
    <d v="2018-01-31T00:00:00"/>
    <d v="2018-01-31T00:00:00"/>
    <s v="Savings"/>
    <x v="10"/>
    <s v="Interest"/>
    <x v="3"/>
    <n v="28.89"/>
    <m/>
    <x v="0"/>
  </r>
  <r>
    <d v="2018-02-28T00:00:00"/>
    <d v="2018-02-28T00:00:00"/>
    <s v="Savings"/>
    <x v="10"/>
    <s v="Interest"/>
    <x v="3"/>
    <n v="29.87"/>
    <m/>
    <x v="0"/>
  </r>
  <r>
    <d v="2018-03-21T00:00:00"/>
    <d v="2018-03-21T00:00:00"/>
    <s v="Savings"/>
    <x v="334"/>
    <s v="Transfer"/>
    <x v="0"/>
    <n v="-4000"/>
    <m/>
    <x v="58"/>
  </r>
  <r>
    <d v="2018-03-31T00:00:00"/>
    <d v="2018-03-31T00:00:00"/>
    <s v="Savings"/>
    <x v="10"/>
    <s v="Interest"/>
    <x v="3"/>
    <n v="30.72"/>
    <m/>
    <x v="0"/>
  </r>
  <r>
    <d v="2018-04-30T00:00:00"/>
    <d v="2018-04-30T00:00:00"/>
    <s v="Savings"/>
    <x v="10"/>
    <s v="Interest"/>
    <x v="3"/>
    <n v="24.88"/>
    <m/>
    <x v="0"/>
  </r>
  <r>
    <d v="2018-05-31T00:00:00"/>
    <d v="2018-05-31T00:00:00"/>
    <s v="Savings"/>
    <x v="10"/>
    <s v="Interest"/>
    <x v="3"/>
    <n v="25.76"/>
    <m/>
    <x v="0"/>
  </r>
  <r>
    <d v="2017-07-01T00:00:00"/>
    <d v="2017-07-01T00:00:00"/>
    <s v="Term"/>
    <x v="0"/>
    <s v="Transfer"/>
    <x v="0"/>
    <n v="13406.07"/>
    <m/>
    <x v="0"/>
  </r>
  <r>
    <d v="2017-07-24T00:00:00"/>
    <d v="2017-07-24T00:00:00"/>
    <s v="Term"/>
    <x v="10"/>
    <s v="Interest"/>
    <x v="3"/>
    <n v="166.2"/>
    <m/>
    <x v="0"/>
  </r>
  <r>
    <d v="2017-09-07T00:00:00"/>
    <d v="2017-09-07T00:00:00"/>
    <s v="Term"/>
    <x v="10"/>
    <s v="Interest"/>
    <x v="3"/>
    <n v="13.8"/>
    <m/>
    <x v="0"/>
  </r>
  <r>
    <d v="2017-09-07T00:00:00"/>
    <d v="2017-09-07T00:00:00"/>
    <s v="Term"/>
    <x v="335"/>
    <s v="Miscellaneous"/>
    <x v="8"/>
    <n v="-30"/>
    <m/>
    <x v="47"/>
  </r>
  <r>
    <d v="2017-09-07T00:00:00"/>
    <d v="2017-09-07T00:00:00"/>
    <s v="Term"/>
    <x v="336"/>
    <s v="Transfer"/>
    <x v="0"/>
    <n v="-13556.07"/>
    <m/>
    <x v="59"/>
  </r>
  <r>
    <m/>
    <m/>
    <m/>
    <x v="337"/>
    <m/>
    <x v="20"/>
    <m/>
    <m/>
    <x v="6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2">
  <r>
    <d v="2017-07-01T00:00:00"/>
    <d v="2017-07-01T00:00:00"/>
    <x v="0"/>
    <s v="Opening Balance"/>
    <x v="0"/>
    <s v="Transfer"/>
    <n v="2315.5"/>
    <n v="2315.5"/>
    <s v=""/>
  </r>
  <r>
    <d v="2017-07-18T00:00:00"/>
    <d v="2017-07-09T00:00:00"/>
    <x v="0"/>
    <s v="AGM - Hire of Perth and Tatts"/>
    <x v="1"/>
    <s v="AGM"/>
    <n v="-242"/>
    <m/>
    <n v="-242"/>
  </r>
  <r>
    <d v="2017-07-18T00:00:00"/>
    <d v="2017-08-01T00:00:00"/>
    <x v="0"/>
    <s v="AGM - Bar tab (reimburse to John Sherry)"/>
    <x v="2"/>
    <s v="AGM"/>
    <n v="-123"/>
    <m/>
    <n v="-123"/>
  </r>
  <r>
    <d v="2017-08-17T00:00:00"/>
    <d v="2017-08-18T00:00:00"/>
    <x v="0"/>
    <s v="AGM - Food (Cheque 28 reimburse to David Campbell)"/>
    <x v="2"/>
    <s v="AGM"/>
    <n v="-71.5"/>
    <m/>
    <n v="-71.5"/>
  </r>
  <r>
    <d v="2017-10-01T00:00:00"/>
    <d v="2017-07-11T00:00:00"/>
    <x v="0"/>
    <s v="Membership - Mathew Cheeseman"/>
    <x v="3"/>
    <s v="Membership Direct"/>
    <n v="55"/>
    <m/>
    <s v=""/>
  </r>
  <r>
    <d v="2017-10-01T00:00:00"/>
    <d v="2017-07-19T00:00:00"/>
    <x v="0"/>
    <s v="Membership - Stephen Farrell"/>
    <x v="3"/>
    <s v="Membership Direct"/>
    <n v="55"/>
    <m/>
    <s v=""/>
  </r>
  <r>
    <d v="2017-10-01T00:00:00"/>
    <d v="2017-07-20T00:00:00"/>
    <x v="0"/>
    <s v="Membership - Mitulkumar Patel"/>
    <x v="3"/>
    <s v="Membership Direct"/>
    <n v="55"/>
    <m/>
    <s v=""/>
  </r>
  <r>
    <d v="2017-10-01T00:00:00"/>
    <d v="2017-07-20T00:00:00"/>
    <x v="0"/>
    <s v="Membership - Graham Capper"/>
    <x v="3"/>
    <s v="Membership Direct"/>
    <n v="55"/>
    <m/>
    <s v=""/>
  </r>
  <r>
    <d v="2017-10-01T00:00:00"/>
    <d v="2017-07-20T00:00:00"/>
    <x v="0"/>
    <s v="Membership - Vijay Kumar"/>
    <x v="3"/>
    <s v="Membership Direct"/>
    <n v="55"/>
    <m/>
    <s v=""/>
  </r>
  <r>
    <d v="2017-10-01T00:00:00"/>
    <d v="2017-07-20T00:00:00"/>
    <x v="0"/>
    <s v="Membership - James Rodgers"/>
    <x v="3"/>
    <s v="Membership Direct"/>
    <n v="55"/>
    <m/>
    <s v=""/>
  </r>
  <r>
    <d v="2017-07-31T00:00:00"/>
    <d v="2017-07-31T00:00:00"/>
    <x v="0"/>
    <s v="Interest"/>
    <x v="4"/>
    <s v="Interest"/>
    <n v="0.26"/>
    <m/>
    <s v=""/>
  </r>
  <r>
    <d v="2017-07-25T00:00:00"/>
    <d v="2017-08-01T00:00:00"/>
    <x v="0"/>
    <s v="Crazy Domains registration (reimburse to Trent Steenholdt)"/>
    <x v="5"/>
    <s v="Marketing"/>
    <n v="-118.71"/>
    <m/>
    <n v="-118.71"/>
  </r>
  <r>
    <d v="2017-10-01T00:00:00"/>
    <d v="2017-08-01T00:00:00"/>
    <x v="0"/>
    <s v="Membership - Trent Steenholdt"/>
    <x v="3"/>
    <s v="Membership Direct"/>
    <n v="55"/>
    <m/>
    <s v=""/>
  </r>
  <r>
    <d v="2017-08-08T00:00:00"/>
    <d v="2017-08-08T00:00:00"/>
    <x v="0"/>
    <s v="Membership - Tyler Kaljee"/>
    <x v="3"/>
    <s v="Membership Direct"/>
    <n v="55"/>
    <m/>
    <s v=""/>
  </r>
  <r>
    <d v="2017-08-16T00:00:00"/>
    <d v="2017-08-16T00:00:00"/>
    <x v="0"/>
    <s v="Membership - Junaid Chrishtie"/>
    <x v="3"/>
    <s v="Membership Direct"/>
    <n v="55"/>
    <m/>
    <s v=""/>
  </r>
  <r>
    <d v="2017-08-23T00:00:00"/>
    <d v="2017-08-23T00:00:00"/>
    <x v="0"/>
    <s v="Membership - Wayne Barron"/>
    <x v="3"/>
    <s v="Membership Direct"/>
    <n v="55"/>
    <m/>
    <s v=""/>
  </r>
  <r>
    <d v="2017-08-27T00:00:00"/>
    <d v="2017-09-12T00:00:00"/>
    <x v="0"/>
    <s v="Shirt - Clair Burns"/>
    <x v="6"/>
    <s v="Shirt"/>
    <n v="25"/>
    <m/>
    <s v=""/>
  </r>
  <r>
    <d v="2017-08-28T00:00:00"/>
    <d v="2017-08-28T00:00:00"/>
    <x v="0"/>
    <s v="Membership - Vallinayagam Selvaraj"/>
    <x v="3"/>
    <s v="Membership Direct"/>
    <n v="55"/>
    <m/>
    <s v=""/>
  </r>
  <r>
    <d v="2017-08-30T00:00:00"/>
    <d v="2017-08-31T00:00:00"/>
    <x v="0"/>
    <s v="Membership - Mark Hooper (cheque)"/>
    <x v="3"/>
    <s v="Membership Direct"/>
    <n v="55"/>
    <m/>
    <s v=""/>
  </r>
  <r>
    <d v="2017-08-31T00:00:00"/>
    <d v="2017-08-31T00:00:00"/>
    <x v="0"/>
    <s v="Cash deposit"/>
    <x v="0"/>
    <s v="Transfer"/>
    <n v="130"/>
    <m/>
    <s v=""/>
  </r>
  <r>
    <d v="2017-08-31T00:00:00"/>
    <d v="2017-08-31T00:00:00"/>
    <x v="0"/>
    <s v="Membership - Kate Holloman"/>
    <x v="3"/>
    <s v="Membership Direct"/>
    <n v="55"/>
    <m/>
    <s v=""/>
  </r>
  <r>
    <d v="2017-08-31T00:00:00"/>
    <d v="2017-08-31T00:00:00"/>
    <x v="0"/>
    <s v="Interest"/>
    <x v="4"/>
    <s v="Interest"/>
    <n v="0.28000000000000003"/>
    <m/>
    <s v=""/>
  </r>
  <r>
    <d v="2017-09-01T00:00:00"/>
    <d v="2017-09-01T00:00:00"/>
    <x v="0"/>
    <s v="Membership - Steven Wenban"/>
    <x v="3"/>
    <s v="Membership Direct"/>
    <n v="55"/>
    <m/>
    <s v=""/>
  </r>
  <r>
    <d v="2017-09-01T00:00:00"/>
    <d v="2017-09-01T00:00:00"/>
    <x v="0"/>
    <s v="Membership - Vishal Khairnar"/>
    <x v="3"/>
    <s v="Membership Direct"/>
    <n v="55"/>
    <m/>
    <s v=""/>
  </r>
  <r>
    <d v="2017-09-05T00:00:00"/>
    <d v="2017-09-05T00:00:00"/>
    <x v="0"/>
    <s v="Grosvenor post seminar drinks (reimburse to Trent Steenholdt)"/>
    <x v="7"/>
    <s v="Social - Seminar"/>
    <n v="-150"/>
    <m/>
    <n v="-150"/>
  </r>
  <r>
    <d v="2017-09-07T00:00:00"/>
    <d v="2017-09-07T00:00:00"/>
    <x v="0"/>
    <s v="Transfer - All funds from term deposit after account closure"/>
    <x v="0"/>
    <s v="Transfer"/>
    <n v="13556.07"/>
    <m/>
    <s v=""/>
  </r>
  <r>
    <d v="2017-09-07T00:00:00"/>
    <d v="2017-09-07T00:00:00"/>
    <x v="0"/>
    <s v="Raffle Ticket Books - Martin Brennan"/>
    <x v="8"/>
    <s v="Fundraising"/>
    <n v="-45.46"/>
    <m/>
    <n v="-45.46"/>
  </r>
  <r>
    <d v="2017-09-07T00:00:00"/>
    <d v="2017-09-07T00:00:00"/>
    <x v="0"/>
    <s v="Life member pins - Ian Lock and Mick Martell"/>
    <x v="9"/>
    <s v="Miscellaneous"/>
    <n v="-188.65"/>
    <m/>
    <n v="-188.65"/>
  </r>
  <r>
    <d v="2017-09-04T00:00:00"/>
    <d v="2017-09-04T00:00:00"/>
    <x v="0"/>
    <s v="Membership - Robert Osborn"/>
    <x v="3"/>
    <s v="Membership Direct"/>
    <n v="55"/>
    <m/>
    <s v=""/>
  </r>
  <r>
    <d v="2017-09-12T00:00:00"/>
    <d v="2017-09-12T00:00:00"/>
    <x v="0"/>
    <s v="Transfer - Depositing funds to bonus savings account"/>
    <x v="0"/>
    <s v="Transfer"/>
    <n v="-13300"/>
    <m/>
    <n v="-13300"/>
  </r>
  <r>
    <d v="2017-09-12T00:00:00"/>
    <d v="2017-09-13T00:00:00"/>
    <x v="0"/>
    <s v="Shirt - Balaji"/>
    <x v="6"/>
    <s v="Shirt"/>
    <n v="25"/>
    <m/>
    <s v=""/>
  </r>
  <r>
    <d v="2017-09-12T00:00:00"/>
    <d v="2017-09-13T00:00:00"/>
    <x v="0"/>
    <s v="Shirt and hat - Ahmad Khan"/>
    <x v="6"/>
    <s v="Shirt"/>
    <n v="40"/>
    <m/>
    <s v=""/>
  </r>
  <r>
    <d v="2017-09-13T00:00:00"/>
    <d v="2017-09-13T00:00:00"/>
    <x v="0"/>
    <s v="Membership - Mick Press"/>
    <x v="3"/>
    <s v="Transfer"/>
    <n v="55"/>
    <m/>
    <s v=""/>
  </r>
  <r>
    <d v="2017-09-20T00:00:00"/>
    <d v="2017-09-20T00:00:00"/>
    <x v="0"/>
    <s v="Shirt prepay - Peter Graham"/>
    <x v="6"/>
    <s v="Shirt"/>
    <n v="30"/>
    <m/>
    <s v=""/>
  </r>
  <r>
    <d v="2017-09-20T00:00:00"/>
    <d v="2017-09-20T00:00:00"/>
    <x v="0"/>
    <s v="Shirt prepay - M T (Mike Tindall?)"/>
    <x v="6"/>
    <s v="Shirt"/>
    <n v="30"/>
    <m/>
    <s v=""/>
  </r>
  <r>
    <d v="2017-09-20T00:00:00"/>
    <d v="2017-09-20T00:00:00"/>
    <x v="0"/>
    <s v="Shirt Prepay - Steve Farrell"/>
    <x v="6"/>
    <s v="Shirt"/>
    <n v="30"/>
    <m/>
    <s v=""/>
  </r>
  <r>
    <d v="2017-09-20T00:00:00"/>
    <d v="2017-09-20T00:00:00"/>
    <x v="0"/>
    <s v="2 Shirts Prepay - Robert Osborn"/>
    <x v="6"/>
    <s v="Shirt"/>
    <n v="60"/>
    <m/>
    <s v=""/>
  </r>
  <r>
    <d v="2017-09-20T00:00:00"/>
    <d v="2017-09-20T00:00:00"/>
    <x v="0"/>
    <s v="Shirt Prepay - James Rodgers"/>
    <x v="6"/>
    <s v="Shirt"/>
    <n v="30"/>
    <m/>
    <s v=""/>
  </r>
  <r>
    <d v="2017-09-20T00:00:00"/>
    <d v="2017-09-20T00:00:00"/>
    <x v="0"/>
    <s v="Shirt Prepay - Valli Selvaraj"/>
    <x v="6"/>
    <s v="Shirt"/>
    <n v="30"/>
    <m/>
    <s v=""/>
  </r>
  <r>
    <d v="2017-09-20T00:00:00"/>
    <d v="2017-09-20T00:00:00"/>
    <x v="0"/>
    <s v="Shirt Prepay - John Taylor"/>
    <x v="6"/>
    <s v="Shirt"/>
    <n v="30"/>
    <m/>
    <s v=""/>
  </r>
  <r>
    <d v="2017-09-20T00:00:00"/>
    <d v="2017-09-20T00:00:00"/>
    <x v="0"/>
    <s v="Shirt Prepay - Daniel Gibbons"/>
    <x v="6"/>
    <s v="Shirt"/>
    <n v="30"/>
    <m/>
    <s v=""/>
  </r>
  <r>
    <d v="2017-09-20T00:00:00"/>
    <d v="2017-09-20T00:00:00"/>
    <x v="0"/>
    <s v="Shirt Prepay - Darryl Power"/>
    <x v="6"/>
    <s v="Shirt"/>
    <n v="30"/>
    <m/>
    <s v=""/>
  </r>
  <r>
    <d v="2017-09-20T00:00:00"/>
    <d v="2017-09-20T00:00:00"/>
    <x v="0"/>
    <s v="Shirt Prepay - Cole Williamson"/>
    <x v="6"/>
    <s v="Shirt"/>
    <n v="30"/>
    <m/>
    <s v=""/>
  </r>
  <r>
    <d v="2017-09-20T00:00:00"/>
    <d v="2017-09-20T00:00:00"/>
    <x v="0"/>
    <s v="Membership - Jeff Brookes"/>
    <x v="3"/>
    <s v="Membership Direct"/>
    <n v="55"/>
    <m/>
    <s v=""/>
  </r>
  <r>
    <d v="2017-09-21T00:00:00"/>
    <d v="2017-09-21T00:00:00"/>
    <x v="0"/>
    <s v="Shirt Prepay - Ernest Chua"/>
    <x v="6"/>
    <s v="Shirt"/>
    <n v="30"/>
    <m/>
    <s v=""/>
  </r>
  <r>
    <d v="2017-09-21T00:00:00"/>
    <d v="2017-09-21T00:00:00"/>
    <x v="0"/>
    <s v="Shirt Prepay - John Gartner"/>
    <x v="6"/>
    <s v="Shirt"/>
    <n v="30"/>
    <m/>
    <s v=""/>
  </r>
  <r>
    <d v="2017-09-21T00:00:00"/>
    <d v="2017-09-21T00:00:00"/>
    <x v="0"/>
    <s v="Shirt Prepay - Mathew Cheeseman"/>
    <x v="6"/>
    <s v="Shirt"/>
    <n v="30"/>
    <m/>
    <s v=""/>
  </r>
  <r>
    <d v="2017-09-21T00:00:00"/>
    <d v="2017-09-21T00:00:00"/>
    <x v="0"/>
    <s v="Shirt Prepay - Andrew Mollatt"/>
    <x v="6"/>
    <s v="Shirt"/>
    <n v="30"/>
    <m/>
    <s v=""/>
  </r>
  <r>
    <d v="2017-09-21T00:00:00"/>
    <d v="2017-09-21T00:00:00"/>
    <x v="0"/>
    <s v="2 Shirts Prepay - Trevor Krink"/>
    <x v="6"/>
    <s v="Shirt"/>
    <n v="60"/>
    <m/>
    <s v=""/>
  </r>
  <r>
    <d v="2017-09-21T00:00:00"/>
    <d v="2017-09-21T00:00:00"/>
    <x v="0"/>
    <s v="Sponsorship - Cortana Design"/>
    <x v="10"/>
    <s v="Sponsorship"/>
    <n v="200"/>
    <m/>
    <s v=""/>
  </r>
  <r>
    <d v="2017-09-21T00:00:00"/>
    <d v="2017-09-21T00:00:00"/>
    <x v="0"/>
    <s v="Shirt Prepay - John Sherry"/>
    <x v="6"/>
    <s v="Shirt"/>
    <n v="30"/>
    <m/>
    <s v=""/>
  </r>
  <r>
    <d v="2017-09-21T00:00:00"/>
    <d v="2017-09-21T00:00:00"/>
    <x v="0"/>
    <s v="Shirt Prepay - James Hewitt"/>
    <x v="6"/>
    <s v="Shirt"/>
    <n v="30"/>
    <m/>
    <s v=""/>
  </r>
  <r>
    <d v="2017-09-21T00:00:00"/>
    <d v="2017-09-21T00:00:00"/>
    <x v="0"/>
    <s v="Shirt Prepay - Kate Holloman"/>
    <x v="6"/>
    <s v="Shirt"/>
    <n v="30"/>
    <m/>
    <s v=""/>
  </r>
  <r>
    <d v="2017-09-22T00:00:00"/>
    <d v="2017-09-22T00:00:00"/>
    <x v="0"/>
    <s v="Membership - Ranjit Ratnayake"/>
    <x v="3"/>
    <s v="Membership Direct"/>
    <n v="55"/>
    <m/>
    <s v=""/>
  </r>
  <r>
    <d v="2017-09-22T00:00:00"/>
    <d v="2017-09-22T00:00:00"/>
    <x v="0"/>
    <s v="Shirt Prepay - Ranjit Ratnayake (same payment as B54)"/>
    <x v="6"/>
    <s v="Shirt"/>
    <n v="30"/>
    <m/>
    <s v=""/>
  </r>
  <r>
    <d v="2017-09-22T00:00:00"/>
    <d v="2017-09-22T00:00:00"/>
    <x v="0"/>
    <s v="Shirt Prepay - Andrew Micenko"/>
    <x v="6"/>
    <s v="Shirt"/>
    <n v="30"/>
    <m/>
    <s v=""/>
  </r>
  <r>
    <d v="2017-09-22T00:00:00"/>
    <d v="2017-09-22T00:00:00"/>
    <x v="0"/>
    <s v="Shirt Prepay - Ian Robinson"/>
    <x v="6"/>
    <s v="Shirt"/>
    <n v="30"/>
    <m/>
    <s v=""/>
  </r>
  <r>
    <d v="2017-09-22T00:00:00"/>
    <d v="2017-09-22T00:00:00"/>
    <x v="0"/>
    <s v="Shirt Prepay - Matthew Hall"/>
    <x v="6"/>
    <s v="Shirt"/>
    <n v="30"/>
    <m/>
    <s v=""/>
  </r>
  <r>
    <d v="2017-09-22T00:00:00"/>
    <d v="2017-09-22T00:00:00"/>
    <x v="0"/>
    <s v="Shirt Prepay - Trent Steenholdt"/>
    <x v="6"/>
    <s v="Shirt"/>
    <n v="30"/>
    <m/>
    <s v=""/>
  </r>
  <r>
    <d v="2017-09-22T00:00:00"/>
    <d v="2017-09-22T00:00:00"/>
    <x v="0"/>
    <s v="Shirt Prepay - Alex Hall"/>
    <x v="6"/>
    <s v="Shirt"/>
    <n v="30"/>
    <m/>
    <s v=""/>
  </r>
  <r>
    <d v="2017-09-22T00:00:00"/>
    <d v="2017-09-22T00:00:00"/>
    <x v="0"/>
    <s v="Shirt Prepay - Jamie Thomas"/>
    <x v="6"/>
    <s v="Shirt"/>
    <n v="30"/>
    <m/>
    <s v=""/>
  </r>
  <r>
    <d v="2017-09-22T00:00:00"/>
    <d v="2017-09-22T00:00:00"/>
    <x v="0"/>
    <s v="Shirt Prepay - Wayne Barron"/>
    <x v="6"/>
    <s v="Shirt"/>
    <n v="30"/>
    <m/>
    <s v=""/>
  </r>
  <r>
    <d v="2017-09-25T00:00:00"/>
    <d v="2017-09-25T00:00:00"/>
    <x v="0"/>
    <s v="Shirt Prepay - Nathan Johnstone"/>
    <x v="6"/>
    <s v="Shirt"/>
    <n v="30"/>
    <m/>
    <s v=""/>
  </r>
  <r>
    <d v="2017-09-25T00:00:00"/>
    <d v="2017-09-25T00:00:00"/>
    <x v="0"/>
    <s v="Shirt Prepay - Wayne Barnes"/>
    <x v="6"/>
    <s v="Shirt"/>
    <n v="30"/>
    <m/>
    <s v=""/>
  </r>
  <r>
    <d v="2017-09-25T00:00:00"/>
    <d v="2017-09-25T00:00:00"/>
    <x v="0"/>
    <s v="Shirt Prepay - Mahesh Gopukuttan"/>
    <x v="6"/>
    <s v="Shirt"/>
    <n v="30"/>
    <m/>
    <s v=""/>
  </r>
  <r>
    <d v="2017-09-25T00:00:00"/>
    <d v="2017-09-25T00:00:00"/>
    <x v="0"/>
    <s v="2 Shirts Prepay - Nathan Gilders"/>
    <x v="6"/>
    <s v="Shirt"/>
    <n v="60"/>
    <m/>
    <s v=""/>
  </r>
  <r>
    <d v="2017-09-25T00:00:00"/>
    <d v="2017-09-25T00:00:00"/>
    <x v="0"/>
    <s v="Shirt Prepay - Daniel Smith"/>
    <x v="6"/>
    <s v="Shirt"/>
    <n v="30"/>
    <m/>
    <s v=""/>
  </r>
  <r>
    <d v="2017-09-25T00:00:00"/>
    <d v="2017-09-25T00:00:00"/>
    <x v="0"/>
    <s v="Shirt Prepay - Justin Shakeshaft"/>
    <x v="6"/>
    <s v="Shirt"/>
    <n v="30"/>
    <m/>
    <s v=""/>
  </r>
  <r>
    <d v="2017-09-26T00:00:00"/>
    <d v="2017-09-26T00:00:00"/>
    <x v="0"/>
    <s v="Shirt Prepay - Jack Paterson"/>
    <x v="6"/>
    <s v="Shirt"/>
    <n v="30"/>
    <m/>
    <s v=""/>
  </r>
  <r>
    <d v="2017-09-26T00:00:00"/>
    <d v="2017-09-26T00:00:00"/>
    <x v="0"/>
    <s v="Shirt Prepay - Tyler Kaljee"/>
    <x v="6"/>
    <s v="Shirt"/>
    <n v="30"/>
    <m/>
    <s v=""/>
  </r>
  <r>
    <d v="2017-09-26T00:00:00"/>
    <d v="2017-09-26T00:00:00"/>
    <x v="0"/>
    <s v="2 Shirts Prepay - Michael Kovalevs"/>
    <x v="6"/>
    <s v="Shirt"/>
    <n v="60"/>
    <m/>
    <s v=""/>
  </r>
  <r>
    <d v="2017-09-27T00:00:00"/>
    <d v="2017-09-27T00:00:00"/>
    <x v="0"/>
    <s v="2 Shirts Prepay - Mitulkumar Patel"/>
    <x v="6"/>
    <s v="Shirt"/>
    <n v="60"/>
    <m/>
    <s v=""/>
  </r>
  <r>
    <d v="2017-09-27T00:00:00"/>
    <d v="2017-09-27T00:00:00"/>
    <x v="0"/>
    <s v="Shirt Prepay - Nick Walters"/>
    <x v="6"/>
    <s v="Shirt"/>
    <n v="30"/>
    <m/>
    <s v=""/>
  </r>
  <r>
    <d v="2017-09-28T00:00:00"/>
    <d v="2017-09-28T00:00:00"/>
    <x v="0"/>
    <s v="Shirt Prepay - Andrew Jones"/>
    <x v="6"/>
    <s v="Shirt"/>
    <n v="30"/>
    <m/>
    <s v=""/>
  </r>
  <r>
    <d v="2017-09-29T00:00:00"/>
    <d v="2017-09-29T00:00:00"/>
    <x v="0"/>
    <s v="2 Shirts Prepay - Steve Tripp"/>
    <x v="6"/>
    <s v="Shirt"/>
    <n v="82"/>
    <m/>
    <s v=""/>
  </r>
  <r>
    <d v="2017-09-29T00:00:00"/>
    <d v="2017-09-29T00:00:00"/>
    <x v="0"/>
    <s v="Shirt Prepay - Sidney Rajanayagam"/>
    <x v="6"/>
    <s v="Shirt"/>
    <n v="30"/>
    <m/>
    <s v=""/>
  </r>
  <r>
    <d v="2017-09-30T00:00:00"/>
    <d v="2017-09-30T00:00:00"/>
    <x v="0"/>
    <s v="Interest"/>
    <x v="4"/>
    <s v="Interest"/>
    <n v="0.32"/>
    <m/>
    <s v=""/>
  </r>
  <r>
    <d v="2017-10-02T00:00:00"/>
    <d v="2017-10-02T00:00:00"/>
    <x v="0"/>
    <s v="Shirt Prepay - Steve Dubier"/>
    <x v="6"/>
    <s v="Shirt"/>
    <n v="30"/>
    <m/>
    <s v=""/>
  </r>
  <r>
    <d v="2017-10-03T00:00:00"/>
    <d v="2017-10-03T00:00:00"/>
    <x v="0"/>
    <s v="Shirt Prepay - Steven Wenban"/>
    <x v="6"/>
    <s v="Shirt"/>
    <n v="30"/>
    <m/>
    <s v=""/>
  </r>
  <r>
    <d v="2017-10-04T00:00:00"/>
    <d v="2017-10-04T00:00:00"/>
    <x v="0"/>
    <s v="Jacket Payment - Daniel Smith"/>
    <x v="9"/>
    <s v="Jacket"/>
    <n v="65"/>
    <m/>
    <s v=""/>
  </r>
  <r>
    <d v="2017-10-06T00:00:00"/>
    <d v="2017-10-09T00:00:00"/>
    <x v="0"/>
    <s v="Ace Promotions - 75 WACUA black and gold shirts. Invoice 116316"/>
    <x v="6"/>
    <s v="Shirt"/>
    <n v="-1668.87"/>
    <m/>
    <n v="-1668.87"/>
  </r>
  <r>
    <d v="2017-10-10T00:00:00"/>
    <d v="2017-10-10T00:00:00"/>
    <x v="0"/>
    <s v="Shirt Prepay - Todd Rann"/>
    <x v="6"/>
    <s v="Shirt"/>
    <n v="30"/>
    <m/>
    <s v=""/>
  </r>
  <r>
    <d v="2017-10-10T00:00:00"/>
    <d v="2017-10-10T00:00:00"/>
    <x v="0"/>
    <s v="Membership - Roy Boyd"/>
    <x v="3"/>
    <s v="Membership Direct"/>
    <n v="55"/>
    <m/>
    <s v=""/>
  </r>
  <r>
    <d v="2017-10-10T00:00:00"/>
    <d v="2017-10-10T00:00:00"/>
    <x v="0"/>
    <s v="Social memberships for Perth and Tatts - Invoice 435"/>
    <x v="1"/>
    <s v="Venue Hire"/>
    <n v="-500"/>
    <m/>
    <n v="-500"/>
  </r>
  <r>
    <d v="2017-10-11T00:00:00"/>
    <d v="2017-10-11T00:00:00"/>
    <x v="0"/>
    <s v="Shirt Prepay - Daniel Skinn"/>
    <x v="6"/>
    <s v="Shirt"/>
    <n v="30"/>
    <m/>
    <s v=""/>
  </r>
  <r>
    <d v="2017-10-12T00:00:00"/>
    <d v="2017-10-12T00:00:00"/>
    <x v="0"/>
    <s v="2 Shirts Prepay - Rex Evans"/>
    <x v="6"/>
    <s v="Shirt"/>
    <n v="60"/>
    <m/>
    <s v=""/>
  </r>
  <r>
    <d v="2017-10-12T00:00:00"/>
    <d v="2017-10-12T00:00:00"/>
    <x v="0"/>
    <s v="Shirt Prepay - John Mearns"/>
    <x v="6"/>
    <s v="Shirt"/>
    <n v="30"/>
    <m/>
    <s v=""/>
  </r>
  <r>
    <d v="2017-10-12T00:00:00"/>
    <d v="2017-10-12T00:00:00"/>
    <x v="0"/>
    <s v="Jacket Prepay - Tyler Kaljee"/>
    <x v="6"/>
    <s v="Jacket"/>
    <n v="55"/>
    <m/>
    <s v=""/>
  </r>
  <r>
    <d v="2017-10-12T00:00:00"/>
    <d v="2017-10-12T00:00:00"/>
    <x v="0"/>
    <s v="Shirt Prepay - Bruce Banyard"/>
    <x v="6"/>
    <s v="Shirt"/>
    <n v="30"/>
    <m/>
    <s v=""/>
  </r>
  <r>
    <d v="2017-10-12T00:00:00"/>
    <d v="2017-10-12T00:00:00"/>
    <x v="0"/>
    <s v="Shirt Prepay - Roy Boyd"/>
    <x v="6"/>
    <s v="Shirt"/>
    <n v="30"/>
    <m/>
    <s v=""/>
  </r>
  <r>
    <d v="2017-10-12T00:00:00"/>
    <d v="2017-10-12T00:00:00"/>
    <x v="0"/>
    <s v="Membership - Paul Cassidy"/>
    <x v="3"/>
    <s v="Membership Direct"/>
    <n v="55"/>
    <m/>
    <s v=""/>
  </r>
  <r>
    <d v="2017-10-12T00:00:00"/>
    <d v="2017-10-12T00:00:00"/>
    <x v="0"/>
    <s v="Shirt Prepay - Samantha Hill"/>
    <x v="6"/>
    <s v="Shirt"/>
    <n v="30"/>
    <m/>
    <s v=""/>
  </r>
  <r>
    <d v="2017-10-12T00:00:00"/>
    <d v="2017-10-12T00:00:00"/>
    <x v="0"/>
    <s v="Shirt Prepay - Mark Hooper"/>
    <x v="6"/>
    <s v="Shirt"/>
    <n v="30"/>
    <m/>
    <s v=""/>
  </r>
  <r>
    <d v="2017-10-12T00:00:00"/>
    <d v="2017-10-12T00:00:00"/>
    <x v="0"/>
    <s v="Shirt Prepay - Lorenzo Fogliani"/>
    <x v="6"/>
    <s v="Shirt"/>
    <n v="30"/>
    <m/>
    <s v=""/>
  </r>
  <r>
    <d v="2017-10-12T00:00:00"/>
    <d v="2017-10-12T00:00:00"/>
    <x v="0"/>
    <s v="Shirt Prepay - Lloyd Tifflin"/>
    <x v="6"/>
    <s v="Shirt"/>
    <n v="30"/>
    <m/>
    <s v=""/>
  </r>
  <r>
    <d v="2017-10-12T00:00:00"/>
    <d v="2017-10-12T00:00:00"/>
    <x v="0"/>
    <s v="Membership - Lloyd Tifflin (same payment as B95)"/>
    <x v="3"/>
    <s v="Membership Direct"/>
    <n v="55"/>
    <m/>
    <s v=""/>
  </r>
  <r>
    <d v="2017-10-12T00:00:00"/>
    <d v="2017-10-12T00:00:00"/>
    <x v="0"/>
    <s v="2 Shirts Prepay - Paul Cassidy"/>
    <x v="6"/>
    <s v="Shirt"/>
    <n v="60"/>
    <m/>
    <s v=""/>
  </r>
  <r>
    <d v="2017-10-12T00:00:00"/>
    <d v="2017-10-12T00:00:00"/>
    <x v="0"/>
    <s v="Shirt Prepay - Yogesh Jagdale"/>
    <x v="6"/>
    <s v="Shirt"/>
    <n v="30"/>
    <m/>
    <s v=""/>
  </r>
  <r>
    <d v="2017-10-13T00:00:00"/>
    <d v="2017-10-13T00:00:00"/>
    <x v="0"/>
    <s v="Shirt Prepay - Vijay Kumar"/>
    <x v="6"/>
    <s v="Shirt"/>
    <n v="30"/>
    <m/>
    <s v=""/>
  </r>
  <r>
    <d v="2017-10-13T00:00:00"/>
    <d v="2017-10-13T00:00:00"/>
    <x v="0"/>
    <s v="Shirt Prepay - Graham Zemunik"/>
    <x v="6"/>
    <s v="Shirt"/>
    <n v="30"/>
    <m/>
    <s v=""/>
  </r>
  <r>
    <d v="2017-10-13T00:00:00"/>
    <d v="2017-10-13T00:00:00"/>
    <x v="0"/>
    <s v="Shirt Prepay - Mark Charlesworth"/>
    <x v="6"/>
    <s v="Shirt"/>
    <n v="30"/>
    <m/>
    <s v=""/>
  </r>
  <r>
    <d v="2017-10-13T00:00:00"/>
    <d v="2017-10-13T00:00:00"/>
    <x v="0"/>
    <s v="Ace Promotions - 8 WACUA black and gold shirts. Invoice 116331"/>
    <x v="6"/>
    <s v="Shirt"/>
    <n v="-284.68"/>
    <m/>
    <n v="-284.68"/>
  </r>
  <r>
    <d v="2017-10-12T00:00:00"/>
    <d v="2017-10-13T00:00:00"/>
    <x v="0"/>
    <s v="Shirt Postage to Belgium for Steve Tripp - Reimburse Trent"/>
    <x v="6"/>
    <s v="Shirt"/>
    <n v="-27.14"/>
    <m/>
    <n v="-27.14"/>
  </r>
  <r>
    <d v="2017-10-16T00:00:00"/>
    <d v="2017-10-16T00:00:00"/>
    <x v="0"/>
    <s v="Shirt Prepay - Darren Oliver"/>
    <x v="6"/>
    <s v="Shirt"/>
    <n v="30"/>
    <m/>
    <s v=""/>
  </r>
  <r>
    <d v="2017-10-16T00:00:00"/>
    <d v="2017-10-16T00:00:00"/>
    <x v="0"/>
    <s v="Membership - Darren Oliver"/>
    <x v="3"/>
    <s v="Membership Direct"/>
    <n v="55"/>
    <m/>
    <s v=""/>
  </r>
  <r>
    <d v="2017-10-16T00:00:00"/>
    <d v="2017-10-16T00:00:00"/>
    <x v="0"/>
    <s v="Shirt Prepay - Sam Moses"/>
    <x v="6"/>
    <s v="Shirt"/>
    <n v="30"/>
    <m/>
    <s v=""/>
  </r>
  <r>
    <d v="2017-10-17T00:00:00"/>
    <d v="2017-10-17T00:00:00"/>
    <x v="0"/>
    <s v="2 Shirts Prepay - Jeff Brookes"/>
    <x v="6"/>
    <s v="Shirt"/>
    <n v="60"/>
    <m/>
    <s v=""/>
  </r>
  <r>
    <d v="2017-10-18T00:00:00"/>
    <d v="2017-10-18T00:00:00"/>
    <x v="0"/>
    <s v="Cash deposit"/>
    <x v="0"/>
    <s v="Transfer"/>
    <n v="295.5"/>
    <m/>
    <s v=""/>
  </r>
  <r>
    <d v="2017-10-18T00:00:00"/>
    <d v="2017-10-18T00:00:00"/>
    <x v="0"/>
    <s v="Shirt Payment - Garth McCrorie"/>
    <x v="6"/>
    <s v="Shirt"/>
    <n v="30"/>
    <m/>
    <s v=""/>
  </r>
  <r>
    <d v="2017-10-18T00:00:00"/>
    <d v="2017-10-18T00:00:00"/>
    <x v="0"/>
    <s v="Shirt Payment - Steve Rose"/>
    <x v="6"/>
    <s v="Shirt"/>
    <n v="30"/>
    <m/>
    <s v=""/>
  </r>
  <r>
    <d v="2017-10-18T00:00:00"/>
    <d v="2017-10-18T00:00:00"/>
    <x v="0"/>
    <s v="2 Shirts Payment - Ashlee Kovalevs"/>
    <x v="6"/>
    <s v="Shirt"/>
    <n v="60"/>
    <m/>
    <s v=""/>
  </r>
  <r>
    <d v="2017-10-19T00:00:00"/>
    <d v="2017-10-19T00:00:00"/>
    <x v="0"/>
    <s v="Shirt Payment - Sean Ayres"/>
    <x v="6"/>
    <s v="Shirt"/>
    <n v="30"/>
    <m/>
    <s v=""/>
  </r>
  <r>
    <d v="2017-10-12T00:00:00"/>
    <d v="2017-10-19T00:00:00"/>
    <x v="0"/>
    <s v="Life members' breakfast - Mantra on Hay Z5SZZ719M9"/>
    <x v="7"/>
    <s v="Life Members' Breakfast"/>
    <n v="-560"/>
    <m/>
    <n v="-560"/>
  </r>
  <r>
    <d v="2017-10-19T00:00:00"/>
    <d v="2017-10-19T00:00:00"/>
    <x v="0"/>
    <s v="Shirt Payment - Shrikant Ramadurg"/>
    <x v="6"/>
    <s v="Shirt"/>
    <n v="30"/>
    <m/>
    <s v=""/>
  </r>
  <r>
    <d v="2017-10-20T00:00:00"/>
    <d v="2017-10-20T00:00:00"/>
    <x v="0"/>
    <s v="Shirt Payment - Graeme Capper"/>
    <x v="6"/>
    <s v="Shirt"/>
    <n v="30"/>
    <m/>
    <s v=""/>
  </r>
  <r>
    <d v="2017-10-20T00:00:00"/>
    <d v="2017-10-20T00:00:00"/>
    <x v="0"/>
    <s v="Shirt Payment - Trent Steenholdt"/>
    <x v="6"/>
    <s v="Shirt"/>
    <n v="30"/>
    <m/>
    <s v=""/>
  </r>
  <r>
    <d v="2017-10-20T00:00:00"/>
    <d v="2017-10-20T00:00:00"/>
    <x v="0"/>
    <s v="Jacket Payment - Trent Steenholdt"/>
    <x v="6"/>
    <s v="Jacket"/>
    <n v="55"/>
    <m/>
    <s v=""/>
  </r>
  <r>
    <d v="2017-10-20T00:00:00"/>
    <d v="2017-10-20T00:00:00"/>
    <x v="0"/>
    <s v="Shirt Payment - Jim Bell"/>
    <x v="6"/>
    <s v="Shirt"/>
    <n v="30"/>
    <m/>
    <s v=""/>
  </r>
  <r>
    <d v="2017-10-23T00:00:00"/>
    <d v="2017-10-23T00:00:00"/>
    <x v="0"/>
    <s v="Jacket Payment - Ahmad Khan"/>
    <x v="6"/>
    <s v="Jacket"/>
    <n v="55"/>
    <m/>
    <s v=""/>
  </r>
  <r>
    <d v="2017-10-23T00:00:00"/>
    <d v="2017-10-23T00:00:00"/>
    <x v="0"/>
    <s v="Jacket Payment - Mitulkumar Patel"/>
    <x v="6"/>
    <s v="Jacket"/>
    <n v="55"/>
    <m/>
    <s v=""/>
  </r>
  <r>
    <d v="2017-10-23T00:00:00"/>
    <d v="2017-10-23T00:00:00"/>
    <x v="0"/>
    <s v="Jacket Payment - Daniel Gibbons"/>
    <x v="6"/>
    <s v="Jacket"/>
    <n v="55"/>
    <m/>
    <s v=""/>
  </r>
  <r>
    <d v="2017-10-24T00:00:00"/>
    <d v="2017-10-24T00:00:00"/>
    <x v="0"/>
    <s v="Jacket Payment - Mathew Cheeseman"/>
    <x v="6"/>
    <s v="Jacket"/>
    <n v="55"/>
    <m/>
    <s v=""/>
  </r>
  <r>
    <d v="2017-10-25T00:00:00"/>
    <d v="2017-10-25T00:00:00"/>
    <x v="0"/>
    <s v="Jacket Payment - Wayne Barnes"/>
    <x v="6"/>
    <s v="Jacket"/>
    <n v="55"/>
    <m/>
    <s v=""/>
  </r>
  <r>
    <d v="2017-10-25T00:00:00"/>
    <d v="2017-10-25T00:00:00"/>
    <x v="0"/>
    <s v="Jacket Payment - Steve Wenban"/>
    <x v="6"/>
    <s v="Jacket"/>
    <n v="55"/>
    <m/>
    <s v=""/>
  </r>
  <r>
    <d v="2017-10-25T00:00:00"/>
    <d v="2017-10-25T00:00:00"/>
    <x v="0"/>
    <s v="Jacket Payment - David Campbell"/>
    <x v="6"/>
    <s v="Jacket"/>
    <n v="55"/>
    <m/>
    <s v=""/>
  </r>
  <r>
    <d v="2017-10-26T00:00:00"/>
    <d v="2017-10-26T00:00:00"/>
    <x v="0"/>
    <s v="Shirt Payment - T R Singh"/>
    <x v="6"/>
    <s v="Shirt"/>
    <n v="30"/>
    <m/>
    <s v=""/>
  </r>
  <r>
    <d v="2017-10-26T00:00:00"/>
    <d v="2017-10-26T00:00:00"/>
    <x v="0"/>
    <s v="Jacket Payment - T R Singh"/>
    <x v="6"/>
    <s v="Jacket"/>
    <n v="55"/>
    <m/>
    <s v=""/>
  </r>
  <r>
    <d v="2017-10-26T00:00:00"/>
    <d v="2017-10-26T00:00:00"/>
    <x v="0"/>
    <s v="Jacket Payment - Andrew Jones"/>
    <x v="6"/>
    <s v="Jacket"/>
    <n v="30"/>
    <m/>
    <s v=""/>
  </r>
  <r>
    <d v="2017-10-31T00:00:00"/>
    <d v="2017-10-30T00:00:00"/>
    <x v="0"/>
    <s v="Life Member Blazer - Bousfields INV00001649"/>
    <x v="9"/>
    <s v="Miscellaneous"/>
    <n v="-373"/>
    <m/>
    <n v="-373"/>
  </r>
  <r>
    <d v="2017-10-31T00:00:00"/>
    <d v="2017-10-31T00:00:00"/>
    <x v="0"/>
    <s v="Jacket Payment - Steve Tripp"/>
    <x v="6"/>
    <s v="Jacket"/>
    <n v="80"/>
    <m/>
    <s v=""/>
  </r>
  <r>
    <d v="2017-10-31T00:00:00"/>
    <d v="2017-10-31T00:00:00"/>
    <x v="0"/>
    <s v="International Payment Fee - Steve Tripp Jacket"/>
    <x v="9"/>
    <s v="Jacket"/>
    <n v="-10"/>
    <m/>
    <n v="-10"/>
  </r>
  <r>
    <d v="2017-10-31T00:00:00"/>
    <d v="2017-10-31T00:00:00"/>
    <x v="0"/>
    <s v="Ace Promotions - Shirts and Jackets. Invoice 116356"/>
    <x v="6"/>
    <s v="Jacket"/>
    <n v="-2092"/>
    <m/>
    <n v="-2092"/>
  </r>
  <r>
    <d v="2017-10-31T00:00:00"/>
    <d v="2017-10-31T00:00:00"/>
    <x v="0"/>
    <s v="Ace Promotions - 2 more shirts. Invoice 116361"/>
    <x v="6"/>
    <s v="Shirt"/>
    <n v="-71.17"/>
    <m/>
    <n v="-71.17"/>
  </r>
  <r>
    <d v="2017-10-31T00:00:00"/>
    <d v="2017-10-31T00:00:00"/>
    <x v="0"/>
    <s v="Interest"/>
    <x v="4"/>
    <s v="Interest"/>
    <n v="0.14000000000000001"/>
    <m/>
    <s v=""/>
  </r>
  <r>
    <d v="2017-11-01T00:00:00"/>
    <d v="2017-11-01T00:00:00"/>
    <x v="0"/>
    <s v="Shirt Payment - Jarryd Buscall"/>
    <x v="6"/>
    <s v="Shirt"/>
    <n v="30"/>
    <m/>
    <s v=""/>
  </r>
  <r>
    <d v="2017-11-01T00:00:00"/>
    <d v="2017-11-01T00:00:00"/>
    <x v="0"/>
    <s v="Jacket Payment - Peter Graham"/>
    <x v="6"/>
    <s v="Jacket"/>
    <n v="55"/>
    <m/>
    <s v=""/>
  </r>
  <r>
    <d v="2017-11-01T00:00:00"/>
    <d v="2017-11-01T00:00:00"/>
    <x v="0"/>
    <s v="Shirt Payment - Shane Boyle"/>
    <x v="6"/>
    <s v="Shirt"/>
    <n v="30"/>
    <m/>
    <s v=""/>
  </r>
  <r>
    <d v="2017-11-01T00:00:00"/>
    <d v="2017-11-01T00:00:00"/>
    <x v="0"/>
    <s v="Shirt Payment - David Krieg"/>
    <x v="6"/>
    <s v="Shirt"/>
    <n v="30"/>
    <m/>
    <s v=""/>
  </r>
  <r>
    <d v="2017-11-01T00:00:00"/>
    <d v="2017-11-01T00:00:00"/>
    <x v="0"/>
    <s v="Jacket Payment - Sam Moses"/>
    <x v="6"/>
    <s v="Jacket"/>
    <n v="55"/>
    <m/>
    <s v=""/>
  </r>
  <r>
    <d v="2017-11-01T00:00:00"/>
    <d v="2017-11-01T00:00:00"/>
    <x v="0"/>
    <s v="Jacket Payment - Michael Kovalevs"/>
    <x v="6"/>
    <s v="Jacket"/>
    <n v="55"/>
    <m/>
    <s v=""/>
  </r>
  <r>
    <d v="2017-11-02T00:00:00"/>
    <d v="2017-11-02T00:00:00"/>
    <x v="0"/>
    <s v="Shirt Payment - Ronan DeGrussa"/>
    <x v="6"/>
    <s v="Shirt"/>
    <n v="30"/>
    <m/>
    <s v=""/>
  </r>
  <r>
    <d v="2017-11-02T00:00:00"/>
    <d v="2017-11-02T00:00:00"/>
    <x v="0"/>
    <s v="Jacket Payment - Nathan Johnstone"/>
    <x v="6"/>
    <s v="Jacket"/>
    <n v="55"/>
    <m/>
    <s v=""/>
  </r>
  <r>
    <d v="2017-11-02T00:00:00"/>
    <d v="2017-11-02T00:00:00"/>
    <x v="0"/>
    <s v="Shirt Payment - Glen Morgan"/>
    <x v="6"/>
    <s v="Shirt"/>
    <n v="30"/>
    <m/>
    <s v=""/>
  </r>
  <r>
    <d v="2017-11-02T00:00:00"/>
    <d v="2017-11-02T00:00:00"/>
    <x v="0"/>
    <s v="Membership - George Burgum (cash deposit)"/>
    <x v="3"/>
    <s v="Membership Direct"/>
    <n v="55"/>
    <m/>
    <s v=""/>
  </r>
  <r>
    <d v="2017-11-02T00:00:00"/>
    <d v="2017-11-02T00:00:00"/>
    <x v="0"/>
    <s v="Shirt Payment - Chaapa Pelpola"/>
    <x v="6"/>
    <s v="Shirt"/>
    <n v="30"/>
    <m/>
    <s v=""/>
  </r>
  <r>
    <d v="2017-11-03T00:00:00"/>
    <d v="2017-11-03T00:00:00"/>
    <x v="0"/>
    <s v="Jacket Payment - Andrew Jones"/>
    <x v="6"/>
    <s v="Jacket"/>
    <n v="25"/>
    <m/>
    <s v=""/>
  </r>
  <r>
    <d v="2017-11-03T00:00:00"/>
    <d v="2017-11-03T00:00:00"/>
    <x v="0"/>
    <s v="Jacket Payment - Jack Paterson"/>
    <x v="6"/>
    <s v="Jacket"/>
    <n v="55"/>
    <m/>
    <s v=""/>
  </r>
  <r>
    <d v="2017-11-03T00:00:00"/>
    <d v="2017-11-03T00:00:00"/>
    <x v="0"/>
    <s v="Shirt Payment - Chad Manos"/>
    <x v="6"/>
    <s v="Shirt"/>
    <n v="5"/>
    <m/>
    <s v=""/>
  </r>
  <r>
    <d v="2017-11-06T00:00:00"/>
    <d v="2017-11-06T00:00:00"/>
    <x v="0"/>
    <s v="Jacket Payment - Mick Press"/>
    <x v="6"/>
    <s v="Jacket"/>
    <n v="55"/>
    <m/>
    <s v=""/>
  </r>
  <r>
    <d v="2017-11-06T00:00:00"/>
    <d v="2017-11-06T00:00:00"/>
    <x v="0"/>
    <s v="Jacket Payment - Nathan Gilders"/>
    <x v="6"/>
    <s v="Jacket"/>
    <n v="55"/>
    <m/>
    <s v=""/>
  </r>
  <r>
    <d v="2017-11-20T00:00:00"/>
    <d v="2017-11-20T00:00:00"/>
    <x v="0"/>
    <s v="Shirt Payment - Marcelo Ferreira"/>
    <x v="6"/>
    <s v="Shirt"/>
    <n v="30"/>
    <m/>
    <s v=""/>
  </r>
  <r>
    <d v="2017-11-20T00:00:00"/>
    <d v="2017-11-20T00:00:00"/>
    <x v="0"/>
    <s v="Postage - Steve Tripp Jacket"/>
    <x v="6"/>
    <s v="Jacket"/>
    <n v="-32.99"/>
    <m/>
    <n v="-32.99"/>
  </r>
  <r>
    <d v="2017-11-20T00:00:00"/>
    <d v="2017-11-20T00:00:00"/>
    <x v="0"/>
    <s v="Printing - Mick Martell Memorabilia"/>
    <x v="9"/>
    <s v="Miscellaneous"/>
    <n v="-22"/>
    <m/>
    <n v="-22"/>
  </r>
  <r>
    <d v="2017-11-20T00:00:00"/>
    <d v="2017-11-20T00:00:00"/>
    <x v="0"/>
    <s v="Framing - Mick Martell Memorabilia"/>
    <x v="9"/>
    <s v="Miscellaneous"/>
    <n v="-121"/>
    <m/>
    <n v="-121"/>
  </r>
  <r>
    <d v="2017-11-20T00:00:00"/>
    <d v="2017-11-20T00:00:00"/>
    <x v="0"/>
    <s v="Shirt Payment - Mike Tindall"/>
    <x v="6"/>
    <s v="Shirt"/>
    <n v="30"/>
    <m/>
    <s v=""/>
  </r>
  <r>
    <d v="2017-11-20T00:00:00"/>
    <d v="2017-11-20T00:00:00"/>
    <x v="0"/>
    <s v="Membership - John Fairclough"/>
    <x v="3"/>
    <s v="Membership Direct"/>
    <n v="55"/>
    <m/>
    <s v=""/>
  </r>
  <r>
    <d v="2017-11-20T00:00:00"/>
    <d v="2017-11-20T00:00:00"/>
    <x v="0"/>
    <s v="Membership - Steve O'Dea"/>
    <x v="3"/>
    <s v="Membership Direct"/>
    <n v="55"/>
    <m/>
    <s v=""/>
  </r>
  <r>
    <d v="2017-11-22T00:00:00"/>
    <d v="2017-11-22T00:00:00"/>
    <x v="0"/>
    <s v="Trophy Payment - Trophy Choice O'Connor"/>
    <x v="9"/>
    <s v="Miscellaneous"/>
    <n v="-92.2"/>
    <m/>
    <n v="-92.2"/>
  </r>
  <r>
    <d v="2017-11-27T00:00:00"/>
    <d v="2017-11-27T00:00:00"/>
    <x v="0"/>
    <s v="Old shirt and cap payment - Stephen O'Dea"/>
    <x v="6"/>
    <s v="Shirt"/>
    <n v="30"/>
    <m/>
    <s v=""/>
  </r>
  <r>
    <d v="2017-11-27T00:00:00"/>
    <d v="2017-11-27T00:00:00"/>
    <x v="0"/>
    <s v="Refund Daniel Smith WACA Jacket (reimburse Andrew Micenko)"/>
    <x v="9"/>
    <s v="Jacket"/>
    <n v="-65"/>
    <m/>
    <n v="-65"/>
  </r>
  <r>
    <d v="2017-11-25T00:00:00"/>
    <d v="2017-11-27T00:00:00"/>
    <x v="0"/>
    <s v="Todd Rann 480 Bar Tab - reimburse Trent Steenholdt"/>
    <x v="7"/>
    <s v="Social"/>
    <n v="-120"/>
    <m/>
    <n v="-120"/>
  </r>
  <r>
    <d v="2017-11-29T00:00:00"/>
    <d v="2017-11-29T00:00:00"/>
    <x v="0"/>
    <s v="Membership - Shane Boyle"/>
    <x v="3"/>
    <s v="Membership Direct"/>
    <n v="55"/>
    <m/>
    <s v=""/>
  </r>
  <r>
    <d v="2017-11-30T00:00:00"/>
    <d v="2017-11-30T00:00:00"/>
    <x v="0"/>
    <s v="Interest"/>
    <x v="4"/>
    <s v="Interest"/>
    <n v="0.17"/>
    <m/>
    <s v=""/>
  </r>
  <r>
    <d v="2017-12-11T00:00:00"/>
    <d v="2017-11-12T00:00:00"/>
    <x v="0"/>
    <s v="Membership - Rhodri Harris"/>
    <x v="3"/>
    <s v="Membership Direct"/>
    <n v="55"/>
    <m/>
    <s v=""/>
  </r>
  <r>
    <d v="2017-12-11T00:00:00"/>
    <d v="2017-12-11T00:00:00"/>
    <x v="0"/>
    <s v="Life Members' Breakfast - Daniel Gibbons and Ashlee Kovalevs"/>
    <x v="7"/>
    <s v="Life Members' Breakfast"/>
    <n v="40"/>
    <m/>
    <s v=""/>
  </r>
  <r>
    <d v="2017-12-11T00:00:00"/>
    <d v="2017-12-11T00:00:00"/>
    <x v="0"/>
    <s v="Life Members' Breakfast - Yogesh Jagdale"/>
    <x v="7"/>
    <s v="Life Members' Breakfast"/>
    <n v="20"/>
    <m/>
    <s v=""/>
  </r>
  <r>
    <d v="2017-12-13T00:00:00"/>
    <d v="2017-12-13T00:00:00"/>
    <x v="0"/>
    <s v="Life Members' Breakfast - Andrew Micenko"/>
    <x v="7"/>
    <s v="Life Members' Breakfast"/>
    <n v="20"/>
    <m/>
    <s v=""/>
  </r>
  <r>
    <d v="2017-12-14T00:00:00"/>
    <d v="2017-12-14T00:00:00"/>
    <x v="0"/>
    <s v="Life Members' Breakfast - John Sherry"/>
    <x v="7"/>
    <s v="Life Members' Breakfast"/>
    <n v="20"/>
    <m/>
    <s v=""/>
  </r>
  <r>
    <d v="2017-12-20T00:00:00"/>
    <d v="2017-12-20T00:00:00"/>
    <x v="0"/>
    <s v="Life Members' Breakfast - Matthew Hall"/>
    <x v="7"/>
    <s v="Life Members' Breakfast"/>
    <n v="20"/>
    <m/>
    <s v=""/>
  </r>
  <r>
    <d v="2017-12-20T00:00:00"/>
    <d v="2017-12-20T00:00:00"/>
    <x v="0"/>
    <s v="Membership - Steve Rose"/>
    <x v="3"/>
    <s v="Membership Direct"/>
    <n v="55"/>
    <m/>
    <s v=""/>
  </r>
  <r>
    <d v="2017-12-21T00:00:00"/>
    <d v="2017-12-20T00:00:00"/>
    <x v="0"/>
    <s v="Membership - Paul Wilson"/>
    <x v="3"/>
    <s v="Membership Direct"/>
    <n v="55"/>
    <m/>
    <s v=""/>
  </r>
  <r>
    <d v="2017-12-19T00:00:00"/>
    <d v="2017-12-21T00:00:00"/>
    <x v="0"/>
    <s v="November General Meeting BBQ - Reimburse David Campbell"/>
    <x v="7"/>
    <s v="General Meeting"/>
    <n v="-150"/>
    <m/>
    <n v="-150"/>
  </r>
  <r>
    <d v="2017-12-22T00:00:00"/>
    <d v="2017-12-22T00:00:00"/>
    <x v="0"/>
    <s v="Membership - WACA Payment"/>
    <x v="3"/>
    <s v="Membership (WACA)"/>
    <n v="4950"/>
    <m/>
    <s v=""/>
  </r>
  <r>
    <d v="2017-12-27T00:00:00"/>
    <d v="2017-12-27T00:00:00"/>
    <x v="0"/>
    <s v="Membership - Wayne Barnes"/>
    <x v="3"/>
    <s v="Membership Direct"/>
    <n v="55"/>
    <m/>
    <s v=""/>
  </r>
  <r>
    <d v="2017-12-17T00:00:00"/>
    <d v="2017-12-27T00:00:00"/>
    <x v="0"/>
    <s v="Donation - Bill Reynolds"/>
    <x v="9"/>
    <s v="Miscellaneous"/>
    <n v="50"/>
    <m/>
    <s v=""/>
  </r>
  <r>
    <d v="2017-12-31T00:00:00"/>
    <d v="2017-12-31T00:00:00"/>
    <x v="0"/>
    <s v="Interest"/>
    <x v="4"/>
    <s v="Interest"/>
    <n v="0.2"/>
    <m/>
    <s v=""/>
  </r>
  <r>
    <d v="2018-01-16T00:00:00"/>
    <d v="2018-01-16T00:00:00"/>
    <x v="0"/>
    <s v="Transfer - Depositing funds to bonus savings account"/>
    <x v="0"/>
    <s v="Transfer"/>
    <n v="-4286.07"/>
    <m/>
    <n v="-4286.07"/>
  </r>
  <r>
    <d v="2018-01-16T00:00:00"/>
    <d v="2018-01-16T00:00:00"/>
    <x v="0"/>
    <s v="Refund - Steve Rose extra membership payment"/>
    <x v="3"/>
    <s v="Membership Direct"/>
    <n v="-55"/>
    <m/>
    <n v="-55"/>
  </r>
  <r>
    <d v="2018-01-17T00:00:00"/>
    <d v="2018-01-17T00:00:00"/>
    <x v="0"/>
    <s v="Membership - Connor Whelan"/>
    <x v="3"/>
    <s v="Membership Direct"/>
    <n v="55"/>
    <m/>
    <s v=""/>
  </r>
  <r>
    <d v="2018-01-18T00:00:00"/>
    <d v="2018-01-18T00:00:00"/>
    <x v="0"/>
    <s v="Membership - Glen Morgan"/>
    <x v="3"/>
    <s v="Membership Direct"/>
    <n v="55"/>
    <m/>
    <s v=""/>
  </r>
  <r>
    <d v="2018-01-29T00:00:00"/>
    <d v="2018-01-29T00:00:00"/>
    <x v="0"/>
    <s v="Cash deposit"/>
    <x v="0"/>
    <s v="Transfer"/>
    <n v="135.80000000000001"/>
    <m/>
    <s v=""/>
  </r>
  <r>
    <d v="2018-01-31T00:00:00"/>
    <d v="2018-01-31T00:00:00"/>
    <x v="0"/>
    <s v="Interest"/>
    <x v="4"/>
    <s v="Interest"/>
    <n v="0.31"/>
    <m/>
    <s v=""/>
  </r>
  <r>
    <d v="2018-02-20T00:00:00"/>
    <d v="2018-02-20T00:00:00"/>
    <x v="0"/>
    <s v="Dinner - Ahmad Khan"/>
    <x v="7"/>
    <s v="End Season Dinner"/>
    <n v="35"/>
    <m/>
    <s v=""/>
  </r>
  <r>
    <d v="2018-02-20T00:00:00"/>
    <d v="2018-02-20T00:00:00"/>
    <x v="0"/>
    <s v="February general meeting bar tab -_x000a_reimburse Andrew Micenko (partial - total $80.5)"/>
    <x v="7"/>
    <s v="End Season Dinner"/>
    <n v="-70"/>
    <m/>
    <n v="-70"/>
  </r>
  <r>
    <d v="2018-02-21T00:00:00"/>
    <d v="2018-02-21T00:00:00"/>
    <x v="0"/>
    <s v="Dinner - Fiona Sinclair"/>
    <x v="7"/>
    <s v="End Season Dinner"/>
    <n v="35"/>
    <m/>
    <s v=""/>
  </r>
  <r>
    <d v="2018-02-21T00:00:00"/>
    <d v="2018-02-21T00:00:00"/>
    <x v="0"/>
    <s v="Dinner - Fiona Sinclair partner"/>
    <x v="7"/>
    <s v="End Season Dinner"/>
    <n v="10"/>
    <m/>
    <s v=""/>
  </r>
  <r>
    <d v="2018-02-22T00:00:00"/>
    <d v="2018-02-22T00:00:00"/>
    <x v="0"/>
    <s v="Dinner - John Taylor"/>
    <x v="7"/>
    <s v="End Season Dinner"/>
    <n v="35"/>
    <m/>
    <s v=""/>
  </r>
  <r>
    <d v="2018-02-22T00:00:00"/>
    <d v="2018-02-22T00:00:00"/>
    <x v="0"/>
    <s v="Dinner - Mathew Cheeseman"/>
    <x v="7"/>
    <s v="End Season Dinner"/>
    <n v="35"/>
    <m/>
    <s v=""/>
  </r>
  <r>
    <d v="2018-02-23T00:00:00"/>
    <d v="2018-02-23T00:00:00"/>
    <x v="0"/>
    <s v="Dinner - Ranjit Ratnayake"/>
    <x v="7"/>
    <s v="End Season Dinner"/>
    <n v="35"/>
    <m/>
    <s v=""/>
  </r>
  <r>
    <d v="2018-02-23T00:00:00"/>
    <d v="2018-02-23T00:00:00"/>
    <x v="0"/>
    <s v="Dinner - Ranjit Ratnayake partner"/>
    <x v="7"/>
    <s v="End Season Dinner"/>
    <n v="10"/>
    <m/>
    <s v=""/>
  </r>
  <r>
    <d v="2018-02-23T00:00:00"/>
    <d v="2018-02-23T00:00:00"/>
    <x v="0"/>
    <s v="Dinner - John Sherry"/>
    <x v="7"/>
    <s v="End Season Dinner"/>
    <n v="35"/>
    <m/>
    <s v=""/>
  </r>
  <r>
    <d v="2018-02-23T00:00:00"/>
    <d v="2018-02-23T00:00:00"/>
    <x v="0"/>
    <s v="Dinner - John Sherry partner"/>
    <x v="7"/>
    <s v="End Season Dinner"/>
    <n v="10"/>
    <m/>
    <s v=""/>
  </r>
  <r>
    <d v="2018-02-26T00:00:00"/>
    <d v="2018-02-26T00:00:00"/>
    <x v="0"/>
    <s v="Dinner - Jarryd Buscall"/>
    <x v="7"/>
    <s v="End Season Dinner"/>
    <n v="35"/>
    <m/>
    <s v=""/>
  </r>
  <r>
    <d v="2018-02-26T00:00:00"/>
    <d v="2018-02-26T00:00:00"/>
    <x v="0"/>
    <s v="Dinner - Todd Rann"/>
    <x v="7"/>
    <s v="End Season Dinner"/>
    <n v="35"/>
    <m/>
    <s v=""/>
  </r>
  <r>
    <d v="2018-02-26T00:00:00"/>
    <d v="2018-02-26T00:00:00"/>
    <x v="0"/>
    <s v="Dinner - Andrew Micenko"/>
    <x v="7"/>
    <s v="End Season Dinner"/>
    <n v="35"/>
    <m/>
    <s v=""/>
  </r>
  <r>
    <d v="2018-02-26T00:00:00"/>
    <d v="2018-02-26T00:00:00"/>
    <x v="0"/>
    <s v="Dinner - Stephen Farrell"/>
    <x v="7"/>
    <s v="End Season Dinner"/>
    <n v="35"/>
    <m/>
    <s v=""/>
  </r>
  <r>
    <d v="2018-02-26T00:00:00"/>
    <d v="2018-02-26T00:00:00"/>
    <x v="0"/>
    <s v="Dinner - Jamie Thomas"/>
    <x v="7"/>
    <s v="End Season Dinner"/>
    <n v="35"/>
    <m/>
    <s v=""/>
  </r>
  <r>
    <d v="2018-02-26T00:00:00"/>
    <d v="2018-02-26T00:00:00"/>
    <x v="0"/>
    <s v="Dinner - Mahesh Gopukuttan"/>
    <x v="7"/>
    <s v="End Season Dinner"/>
    <n v="35"/>
    <m/>
    <s v=""/>
  </r>
  <r>
    <d v="2018-02-26T00:00:00"/>
    <d v="2018-02-26T00:00:00"/>
    <x v="0"/>
    <s v="Dinner - Mahesh Gopukuttan partner"/>
    <x v="7"/>
    <s v="End Season Dinner"/>
    <n v="10"/>
    <m/>
    <s v=""/>
  </r>
  <r>
    <d v="2018-02-26T00:00:00"/>
    <d v="2018-02-26T00:00:00"/>
    <x v="0"/>
    <s v="Dinner - David Campbell"/>
    <x v="7"/>
    <s v="End Season Dinner"/>
    <n v="35"/>
    <m/>
    <s v=""/>
  </r>
  <r>
    <d v="2018-02-26T00:00:00"/>
    <d v="2018-02-26T00:00:00"/>
    <x v="0"/>
    <s v="Dinner - Colin Ogilvie"/>
    <x v="7"/>
    <s v="End Season Dinner"/>
    <n v="35"/>
    <m/>
    <s v=""/>
  </r>
  <r>
    <d v="2018-02-26T00:00:00"/>
    <d v="2018-02-26T00:00:00"/>
    <x v="0"/>
    <s v="Dinner - Colin Ogilvie partner"/>
    <x v="7"/>
    <s v="End Season Dinner"/>
    <n v="10"/>
    <m/>
    <s v=""/>
  </r>
  <r>
    <d v="2018-02-26T00:00:00"/>
    <d v="2018-02-26T00:00:00"/>
    <x v="0"/>
    <s v="Dinner - John Gartner"/>
    <x v="7"/>
    <s v="End Season Dinner"/>
    <n v="35"/>
    <m/>
    <s v=""/>
  </r>
  <r>
    <d v="2018-02-26T00:00:00"/>
    <d v="2018-02-26T00:00:00"/>
    <x v="0"/>
    <s v="Dinner - John Gartner partner"/>
    <x v="7"/>
    <s v="End Season Dinner"/>
    <n v="10"/>
    <m/>
    <s v=""/>
  </r>
  <r>
    <d v="2018-02-26T00:00:00"/>
    <d v="2018-02-26T00:00:00"/>
    <x v="0"/>
    <s v="Dinner - James Hewitt"/>
    <x v="7"/>
    <s v="End Season Dinner"/>
    <n v="35"/>
    <m/>
    <s v=""/>
  </r>
  <r>
    <d v="2018-02-26T00:00:00"/>
    <d v="2018-02-26T00:00:00"/>
    <x v="0"/>
    <s v="Dinner - James Hewitt partner"/>
    <x v="7"/>
    <s v="End Season Dinner"/>
    <n v="10"/>
    <m/>
    <s v=""/>
  </r>
  <r>
    <d v="2018-02-26T00:00:00"/>
    <d v="2018-02-26T00:00:00"/>
    <x v="0"/>
    <s v="Dinner - Ashlee Kovalevs"/>
    <x v="7"/>
    <s v="End Season Dinner"/>
    <n v="35"/>
    <m/>
    <s v=""/>
  </r>
  <r>
    <d v="2018-02-26T00:00:00"/>
    <d v="2018-02-26T00:00:00"/>
    <x v="0"/>
    <s v="Dinner - Michael Kovalevs"/>
    <x v="7"/>
    <s v="End Season Dinner"/>
    <n v="35"/>
    <m/>
    <s v=""/>
  </r>
  <r>
    <d v="2018-02-26T00:00:00"/>
    <d v="2018-02-26T00:00:00"/>
    <x v="0"/>
    <s v="Dinner - Michael Kovalevs partner"/>
    <x v="7"/>
    <s v="End Season Dinner"/>
    <n v="10"/>
    <m/>
    <s v=""/>
  </r>
  <r>
    <d v="2018-02-27T00:00:00"/>
    <d v="2018-02-27T00:00:00"/>
    <x v="0"/>
    <s v="Dinner - Glenn Morgan"/>
    <x v="7"/>
    <s v="End Season Dinner"/>
    <n v="35"/>
    <m/>
    <s v=""/>
  </r>
  <r>
    <d v="2018-02-27T00:00:00"/>
    <d v="2018-02-27T00:00:00"/>
    <x v="0"/>
    <s v="Dinner - Glenn Morgan partner"/>
    <x v="7"/>
    <s v="End Season Dinner"/>
    <n v="10"/>
    <m/>
    <s v=""/>
  </r>
  <r>
    <d v="2018-02-27T00:00:00"/>
    <d v="2018-02-27T00:00:00"/>
    <x v="0"/>
    <s v="Dinner - Stephen Lamb"/>
    <x v="7"/>
    <s v="End Season Dinner"/>
    <n v="35"/>
    <m/>
    <s v=""/>
  </r>
  <r>
    <d v="2018-02-27T00:00:00"/>
    <d v="2018-02-27T00:00:00"/>
    <x v="0"/>
    <s v="Dinner - Nick Walters"/>
    <x v="7"/>
    <s v="End Season Dinner"/>
    <n v="35"/>
    <m/>
    <s v=""/>
  </r>
  <r>
    <d v="2018-02-27T00:00:00"/>
    <d v="2018-02-27T00:00:00"/>
    <x v="0"/>
    <s v="Dinner - Kate Holloman"/>
    <x v="7"/>
    <s v="End Season Dinner"/>
    <n v="35"/>
    <m/>
    <s v=""/>
  </r>
  <r>
    <d v="2018-02-27T00:00:00"/>
    <d v="2018-02-27T00:00:00"/>
    <x v="0"/>
    <s v="Dinner - Shrikant Ramadurg"/>
    <x v="7"/>
    <s v="End Season Dinner"/>
    <n v="35"/>
    <m/>
    <s v=""/>
  </r>
  <r>
    <d v="2018-02-27T00:00:00"/>
    <d v="2018-02-27T00:00:00"/>
    <x v="0"/>
    <s v="Dinner - Sean Ayres"/>
    <x v="7"/>
    <s v="End Season Dinner"/>
    <n v="35"/>
    <m/>
    <s v=""/>
  </r>
  <r>
    <d v="2018-02-27T00:00:00"/>
    <d v="2018-02-27T00:00:00"/>
    <x v="0"/>
    <s v="Dinner - Darryl Power"/>
    <x v="7"/>
    <s v="End Season Dinner"/>
    <n v="35"/>
    <m/>
    <s v=""/>
  </r>
  <r>
    <d v="2018-02-28T00:00:00"/>
    <d v="2018-02-28T00:00:00"/>
    <x v="0"/>
    <s v="Dinner - Vijay Kumar"/>
    <x v="7"/>
    <s v="End Season Dinner"/>
    <n v="35"/>
    <m/>
    <s v=""/>
  </r>
  <r>
    <d v="2018-02-28T00:00:00"/>
    <d v="2018-02-28T00:00:00"/>
    <x v="0"/>
    <s v="Interest"/>
    <x v="4"/>
    <s v="Interest"/>
    <n v="0.3"/>
    <m/>
    <s v=""/>
  </r>
  <r>
    <d v="2018-03-01T00:00:00"/>
    <d v="2018-03-01T00:00:00"/>
    <x v="0"/>
    <s v="Dinner - Daniel Smith"/>
    <x v="7"/>
    <s v="End Season Dinner"/>
    <n v="35"/>
    <m/>
    <s v=""/>
  </r>
  <r>
    <d v="2018-03-01T00:00:00"/>
    <d v="2018-03-01T00:00:00"/>
    <x v="0"/>
    <s v="Dinner - Daniel Smith partner"/>
    <x v="7"/>
    <s v="End Season Dinner"/>
    <n v="10"/>
    <m/>
    <s v=""/>
  </r>
  <r>
    <d v="2018-03-01T00:00:00"/>
    <d v="2018-03-01T00:00:00"/>
    <x v="0"/>
    <s v="Certificate frames and printing - Reimburse Trent Steenholdt"/>
    <x v="9"/>
    <s v="Miscellaneous"/>
    <n v="-41.1"/>
    <m/>
    <n v="-41.1"/>
  </r>
  <r>
    <d v="2018-03-01T00:00:00"/>
    <d v="2018-03-01T00:00:00"/>
    <x v="0"/>
    <s v="Dinner - catering"/>
    <x v="7"/>
    <s v="End Season Dinner"/>
    <n v="-1950"/>
    <m/>
    <n v="-1950"/>
  </r>
  <r>
    <d v="2018-03-03T00:00:00"/>
    <d v="2018-03-03T00:00:00"/>
    <x v="0"/>
    <s v="Peter McConnell Medal certificate - Reimburse Trent Steenholdt"/>
    <x v="9"/>
    <s v="Miscellaneous"/>
    <n v="-17.940000000000001"/>
    <m/>
    <n v="-17.940000000000001"/>
  </r>
  <r>
    <d v="2018-03-04T00:00:00"/>
    <d v="2018-03-04T00:00:00"/>
    <x v="0"/>
    <s v="Dinner - table quiz prize - Reimburse Andrew Micenko"/>
    <x v="7"/>
    <s v="End Season Dinner"/>
    <n v="-88.08"/>
    <m/>
    <n v="-88.08"/>
  </r>
  <r>
    <d v="2018-03-04T00:00:00"/>
    <d v="2018-03-04T00:00:00"/>
    <x v="0"/>
    <s v="Photography gift - Reimburse Andrew Micenko"/>
    <x v="9"/>
    <s v="Miscellaneous"/>
    <n v="-86.98"/>
    <m/>
    <n v="-86.98"/>
  </r>
  <r>
    <d v="2018-03-04T00:00:00"/>
    <d v="2018-03-04T00:00:00"/>
    <x v="0"/>
    <s v="Dinner - venue decorations (balloons) - Reimburse Andrew Micenko"/>
    <x v="7"/>
    <s v="End Season Dinner"/>
    <n v="-120"/>
    <m/>
    <n v="-120"/>
  </r>
  <r>
    <d v="2018-03-05T00:00:00"/>
    <d v="2018-03-05T00:00:00"/>
    <x v="0"/>
    <s v="Dinner - Matthew Hall"/>
    <x v="7"/>
    <s v="End Season Dinner"/>
    <n v="35"/>
    <m/>
    <s v=""/>
  </r>
  <r>
    <d v="2018-03-05T00:00:00"/>
    <d v="2018-03-05T00:00:00"/>
    <x v="0"/>
    <s v="Dinner - Garth McCrorie"/>
    <x v="7"/>
    <s v="End Season Dinner"/>
    <n v="35"/>
    <m/>
    <s v=""/>
  </r>
  <r>
    <d v="2018-03-06T00:00:00"/>
    <d v="2018-03-06T00:00:00"/>
    <x v="0"/>
    <s v="Dinner - Justin Shakeshaft"/>
    <x v="7"/>
    <s v="End Season Dinner"/>
    <n v="35"/>
    <m/>
    <s v=""/>
  </r>
  <r>
    <d v="2018-03-06T00:00:00"/>
    <d v="2018-03-06T00:00:00"/>
    <x v="0"/>
    <s v="Dinner - Justin Shakeshaft partner"/>
    <x v="7"/>
    <s v="End Season Dinner"/>
    <n v="10"/>
    <m/>
    <s v=""/>
  </r>
  <r>
    <d v="2018-03-07T00:00:00"/>
    <d v="2018-03-07T00:00:00"/>
    <x v="0"/>
    <s v="Dinner - Dean Trigg"/>
    <x v="7"/>
    <s v="End Season Dinner"/>
    <n v="35"/>
    <m/>
    <s v=""/>
  </r>
  <r>
    <d v="2018-03-07T00:00:00"/>
    <d v="2018-03-07T00:00:00"/>
    <x v="0"/>
    <s v="Dinner - Martin Brennan"/>
    <x v="7"/>
    <s v="End Season Dinner"/>
    <n v="35"/>
    <m/>
    <s v=""/>
  </r>
  <r>
    <d v="2018-03-07T00:00:00"/>
    <d v="2018-03-07T00:00:00"/>
    <x v="0"/>
    <s v="Dinner - Martin Brennan partner"/>
    <x v="7"/>
    <s v="End Season Dinner"/>
    <n v="10"/>
    <m/>
    <s v=""/>
  </r>
  <r>
    <d v="2018-03-07T00:00:00"/>
    <d v="2018-03-07T00:00:00"/>
    <x v="0"/>
    <s v="Dinner - Trent Steenholdt"/>
    <x v="7"/>
    <s v="End Season Dinner"/>
    <n v="35"/>
    <m/>
    <s v=""/>
  </r>
  <r>
    <d v="2018-03-07T00:00:00"/>
    <d v="2018-03-07T00:00:00"/>
    <x v="0"/>
    <s v="Dinner - Trent Steenholdt partner"/>
    <x v="7"/>
    <s v="End Season Dinner"/>
    <n v="10"/>
    <m/>
    <s v=""/>
  </r>
  <r>
    <d v="2018-03-07T00:00:00"/>
    <d v="2018-03-07T00:00:00"/>
    <x v="0"/>
    <s v="Dinner - Jack Paterson"/>
    <x v="7"/>
    <s v="End Season Dinner"/>
    <n v="35"/>
    <m/>
    <s v=""/>
  </r>
  <r>
    <d v="2018-03-08T00:00:00"/>
    <d v="2018-03-08T00:00:00"/>
    <x v="0"/>
    <s v="Breakfast - Dean Trigg"/>
    <x v="7"/>
    <s v="GF Breakfast"/>
    <n v="20"/>
    <m/>
    <s v=""/>
  </r>
  <r>
    <d v="2018-03-08T00:00:00"/>
    <d v="2018-03-08T00:00:00"/>
    <x v="0"/>
    <s v="Breakfast - John Taylor"/>
    <x v="7"/>
    <s v="GF Breakfast"/>
    <n v="20"/>
    <m/>
    <s v=""/>
  </r>
  <r>
    <d v="2018-03-06T00:00:00"/>
    <d v="2018-03-08T00:00:00"/>
    <x v="0"/>
    <s v="Dinner - Partner gifts (Cheque 30 reimburse to Stephen Lamb)"/>
    <x v="7"/>
    <s v="End Season Dinner"/>
    <n v="-374"/>
    <m/>
    <n v="-374"/>
  </r>
  <r>
    <d v="2018-03-09T00:00:00"/>
    <d v="2018-03-09T00:00:00"/>
    <x v="0"/>
    <s v="Breakfast - Chad Manos"/>
    <x v="7"/>
    <s v="GF Breakfast"/>
    <n v="20"/>
    <m/>
    <s v=""/>
  </r>
  <r>
    <d v="2018-03-09T00:00:00"/>
    <d v="2018-03-09T00:00:00"/>
    <x v="0"/>
    <s v="Breakfast - Nick Walters"/>
    <x v="7"/>
    <s v="GF Breakfast"/>
    <n v="20"/>
    <m/>
    <s v=""/>
  </r>
  <r>
    <d v="2018-03-09T00:00:00"/>
    <d v="2018-03-09T00:00:00"/>
    <x v="0"/>
    <s v="Dinner - Fred Davis"/>
    <x v="7"/>
    <s v="End Season Dinner"/>
    <n v="35"/>
    <m/>
    <s v=""/>
  </r>
  <r>
    <d v="2018-03-12T00:00:00"/>
    <d v="2018-03-12T00:00:00"/>
    <x v="0"/>
    <s v="Breakfast - Shane Boyle"/>
    <x v="7"/>
    <s v="GF Breakfast"/>
    <n v="20"/>
    <m/>
    <s v=""/>
  </r>
  <r>
    <d v="2018-03-12T00:00:00"/>
    <d v="2018-03-12T00:00:00"/>
    <x v="0"/>
    <s v="Breakfast - Stephen O'Dea"/>
    <x v="7"/>
    <s v="GF Breakfast"/>
    <n v="20"/>
    <m/>
    <s v=""/>
  </r>
  <r>
    <d v="2018-03-06T00:00:00"/>
    <d v="2018-03-13T00:00:00"/>
    <x v="0"/>
    <s v="Dinner - Todd Rann refund (life member)"/>
    <x v="7"/>
    <s v="End Season Dinner"/>
    <n v="-35"/>
    <m/>
    <n v="-35"/>
  </r>
  <r>
    <d v="2018-03-13T00:00:00"/>
    <d v="2018-03-13T00:00:00"/>
    <x v="0"/>
    <s v="Breakfast - Andrew Micenko"/>
    <x v="7"/>
    <s v="GF Breakfast"/>
    <n v="20"/>
    <m/>
    <s v=""/>
  </r>
  <r>
    <d v="2018-03-13T00:00:00"/>
    <d v="2018-03-13T00:00:00"/>
    <x v="0"/>
    <s v="Breakfast - John Sherry"/>
    <x v="7"/>
    <s v="GF Breakfast"/>
    <n v="20"/>
    <m/>
    <s v=""/>
  </r>
  <r>
    <d v="2018-03-13T00:00:00"/>
    <d v="2018-03-13T00:00:00"/>
    <x v="0"/>
    <s v="Olly Cooley - John Taylor"/>
    <x v="7"/>
    <s v="Olly Cooley"/>
    <n v="40"/>
    <m/>
    <s v=""/>
  </r>
  <r>
    <d v="2018-03-14T00:00:00"/>
    <d v="2018-03-14T00:00:00"/>
    <x v="0"/>
    <s v="Breakfast - Mark Hill"/>
    <x v="7"/>
    <s v="GF Breakfast"/>
    <n v="20"/>
    <m/>
    <s v=""/>
  </r>
  <r>
    <d v="2018-03-14T00:00:00"/>
    <d v="2018-03-14T00:00:00"/>
    <x v="0"/>
    <s v="Breakfast - Wayne Barnes"/>
    <x v="7"/>
    <s v="GF Breakfast"/>
    <n v="20"/>
    <m/>
    <s v=""/>
  </r>
  <r>
    <d v="2018-03-16T00:00:00"/>
    <d v="2018-03-16T00:00:00"/>
    <x v="0"/>
    <s v="Breakfast - Matthew Hall"/>
    <x v="7"/>
    <s v="GF Breakfast"/>
    <n v="20"/>
    <m/>
    <s v=""/>
  </r>
  <r>
    <d v="2018-03-16T00:00:00"/>
    <d v="2018-03-16T00:00:00"/>
    <x v="0"/>
    <s v="Breakfast - Nathan Johnstone"/>
    <x v="7"/>
    <s v="GF Breakfast"/>
    <n v="20"/>
    <m/>
    <s v=""/>
  </r>
  <r>
    <d v="2018-03-16T00:00:00"/>
    <d v="2018-03-16T00:00:00"/>
    <x v="0"/>
    <s v="Dinner - Nathan Johnstone"/>
    <x v="7"/>
    <s v="End Season Dinner"/>
    <n v="35"/>
    <m/>
    <s v=""/>
  </r>
  <r>
    <d v="2018-03-19T00:00:00"/>
    <d v="2018-03-19T00:00:00"/>
    <x v="0"/>
    <s v="Shirt - Kirsten Funston"/>
    <x v="6"/>
    <s v="Shirt"/>
    <n v="30"/>
    <m/>
    <s v=""/>
  </r>
  <r>
    <d v="2018-03-19T00:00:00"/>
    <d v="2018-03-19T00:00:00"/>
    <x v="0"/>
    <s v="Olly Cooley - Andrew Micenko"/>
    <x v="7"/>
    <s v="Olly Cooley"/>
    <n v="40"/>
    <m/>
    <s v=""/>
  </r>
  <r>
    <d v="2018-03-20T00:00:00"/>
    <d v="2018-03-20T00:00:00"/>
    <x v="0"/>
    <s v="Olly Cooley - Stephen Farrell"/>
    <x v="7"/>
    <s v="Olly Cooley"/>
    <n v="40"/>
    <m/>
    <s v=""/>
  </r>
  <r>
    <d v="2018-03-20T00:00:00"/>
    <d v="2018-03-20T00:00:00"/>
    <x v="0"/>
    <s v="Breakfast - Jack Paterson"/>
    <x v="7"/>
    <s v="GF Breakfast"/>
    <n v="20"/>
    <m/>
    <s v=""/>
  </r>
  <r>
    <d v="2018-03-20T00:00:00"/>
    <d v="2018-03-21T00:00:00"/>
    <x v="0"/>
    <s v="March General Meeting BBQ - Reimburse Trent Steenholdt"/>
    <x v="7"/>
    <s v="General Meeting"/>
    <n v="-55.15"/>
    <m/>
    <n v="-55.15"/>
  </r>
  <r>
    <d v="2018-03-21T00:00:00"/>
    <d v="2018-03-21T00:00:00"/>
    <x v="0"/>
    <s v="Olly Cooley - Garth McCrorie"/>
    <x v="7"/>
    <s v="Olly Cooley"/>
    <n v="40"/>
    <m/>
    <s v=""/>
  </r>
  <r>
    <d v="2018-03-03T00:00:00"/>
    <d v="2018-03-21T00:00:00"/>
    <x v="0"/>
    <s v="Annual Dinner - Venue hire and bar tab INV00003834"/>
    <x v="7"/>
    <s v="End Season Dinner"/>
    <n v="-1240.9000000000001"/>
    <m/>
    <n v="-1240.9000000000001"/>
  </r>
  <r>
    <d v="2018-03-21T00:00:00"/>
    <d v="2018-03-21T00:00:00"/>
    <x v="0"/>
    <s v="Transfer - Funds from savings account"/>
    <x v="0"/>
    <s v="Transfer"/>
    <n v="4000"/>
    <m/>
    <s v=""/>
  </r>
  <r>
    <d v="2018-03-22T00:00:00"/>
    <d v="2018-03-22T00:00:00"/>
    <x v="0"/>
    <s v="Breakfast - Michael Kovalevs"/>
    <x v="7"/>
    <s v="GF Breakfast"/>
    <n v="20"/>
    <m/>
    <s v=""/>
  </r>
  <r>
    <d v="2018-03-23T00:00:00"/>
    <d v="2018-03-23T00:00:00"/>
    <x v="0"/>
    <s v="Membership - WACA contribution"/>
    <x v="3"/>
    <s v="Membership (WACA)"/>
    <n v="275"/>
    <m/>
    <s v=""/>
  </r>
  <r>
    <d v="2018-03-23T00:00:00"/>
    <d v="2018-03-23T00:00:00"/>
    <x v="0"/>
    <s v="Breakfast - Ashlee Kovalevs"/>
    <x v="7"/>
    <s v="GF Breakfast"/>
    <n v="20"/>
    <m/>
    <s v=""/>
  </r>
  <r>
    <d v="2018-03-26T00:00:00"/>
    <d v="2018-03-26T00:00:00"/>
    <x v="0"/>
    <s v="Breakfast - Jarryd Buscall"/>
    <x v="7"/>
    <s v="GF Breakfast"/>
    <n v="20"/>
    <m/>
    <s v=""/>
  </r>
  <r>
    <d v="2018-03-24T00:00:00"/>
    <d v="2018-03-27T00:00:00"/>
    <x v="0"/>
    <s v="Breakfast - Delaware North Catering INV25395"/>
    <x v="7"/>
    <s v="GF Breakfast"/>
    <n v="-1150.75"/>
    <m/>
    <n v="-1150.75"/>
  </r>
  <r>
    <d v="2018-03-28T00:00:00"/>
    <d v="2018-03-28T00:00:00"/>
    <x v="0"/>
    <s v="Olly Cooley - Nick Walters"/>
    <x v="7"/>
    <s v="Olly Cooley"/>
    <n v="40"/>
    <m/>
    <s v=""/>
  </r>
  <r>
    <d v="2018-03-28T00:00:00"/>
    <d v="2018-03-28T00:00:00"/>
    <x v="0"/>
    <s v="Olly Cooley - Daniel Smith"/>
    <x v="7"/>
    <s v="Olly Cooley"/>
    <n v="40"/>
    <m/>
    <s v=""/>
  </r>
  <r>
    <d v="2018-03-28T00:00:00"/>
    <d v="2018-03-28T00:00:00"/>
    <x v="0"/>
    <s v="Olly Cooley - Sean Ayres"/>
    <x v="7"/>
    <s v="Olly Cooley"/>
    <n v="40"/>
    <m/>
    <s v=""/>
  </r>
  <r>
    <d v="2018-03-28T00:00:00"/>
    <d v="2018-03-28T00:00:00"/>
    <x v="0"/>
    <s v="Olly Cooley - Jack Paterson"/>
    <x v="7"/>
    <s v="Olly Cooley"/>
    <n v="40"/>
    <m/>
    <s v=""/>
  </r>
  <r>
    <d v="2018-03-28T00:00:00"/>
    <d v="2018-03-28T00:00:00"/>
    <x v="0"/>
    <s v="Olly Cooley - Ashlee Kovalevs"/>
    <x v="7"/>
    <s v="Olly Cooley"/>
    <n v="40"/>
    <m/>
    <s v=""/>
  </r>
  <r>
    <d v="2018-03-29T00:00:00"/>
    <d v="2018-03-29T00:00:00"/>
    <x v="0"/>
    <s v="Olly Cooley - Jarryd Buscall"/>
    <x v="7"/>
    <s v="Olly Cooley"/>
    <n v="40"/>
    <m/>
    <s v=""/>
  </r>
  <r>
    <d v="2018-03-29T00:00:00"/>
    <d v="2018-03-29T00:00:00"/>
    <x v="0"/>
    <s v="Olly Cooley - Jarryd Buscall Partner"/>
    <x v="7"/>
    <s v="Olly Cooley"/>
    <n v="40"/>
    <m/>
    <s v=""/>
  </r>
  <r>
    <d v="2018-03-29T00:00:00"/>
    <d v="2018-03-29T00:00:00"/>
    <x v="0"/>
    <s v="Olly Cooley - Martin Brennan"/>
    <x v="7"/>
    <s v="Olly Cooley"/>
    <n v="40"/>
    <m/>
    <s v=""/>
  </r>
  <r>
    <d v="2018-03-29T00:00:00"/>
    <d v="2018-03-29T00:00:00"/>
    <x v="0"/>
    <s v="Karen Read - Martin Brennan"/>
    <x v="7"/>
    <s v="Karen Read"/>
    <n v="65"/>
    <m/>
    <s v=""/>
  </r>
  <r>
    <d v="2018-03-29T00:00:00"/>
    <d v="2018-03-29T00:00:00"/>
    <x v="0"/>
    <s v="Olly Cooley - John Sherry"/>
    <x v="7"/>
    <s v="Olly Cooley"/>
    <n v="40"/>
    <m/>
    <s v=""/>
  </r>
  <r>
    <d v="2018-03-31T00:00:00"/>
    <d v="2018-03-31T00:00:00"/>
    <x v="0"/>
    <s v="Interest"/>
    <x v="4"/>
    <s v="Interest"/>
    <n v="0.16"/>
    <m/>
    <s v=""/>
  </r>
  <r>
    <d v="2018-04-03T00:00:00"/>
    <d v="2018-04-03T00:00:00"/>
    <x v="0"/>
    <s v="Membership - Refund Connor Whelan (accidentally paid twice)"/>
    <x v="3"/>
    <s v="Membership Direct"/>
    <n v="-55"/>
    <m/>
    <n v="-55"/>
  </r>
  <r>
    <d v="2018-04-03T00:00:00"/>
    <d v="2018-04-03T00:00:00"/>
    <x v="0"/>
    <s v="Olly Cooley - Refund Jarryd Buscall (Peter McConnell recipient)"/>
    <x v="7"/>
    <s v="Olly Cooley"/>
    <n v="-40"/>
    <m/>
    <n v="-40"/>
  </r>
  <r>
    <d v="2018-04-09T00:00:00"/>
    <d v="2018-04-09T00:00:00"/>
    <x v="0"/>
    <s v="Membership - Refund Rhodri Harris (accidentally paid twice)"/>
    <x v="3"/>
    <s v="Membership Direct"/>
    <n v="-55"/>
    <m/>
    <n v="-55"/>
  </r>
  <r>
    <d v="2018-04-10T00:00:00"/>
    <d v="2018-04-10T00:00:00"/>
    <x v="0"/>
    <s v="Olly Cooley - Dean Trigg"/>
    <x v="7"/>
    <s v="Olly Cooley"/>
    <n v="40"/>
    <m/>
    <s v=""/>
  </r>
  <r>
    <d v="2018-04-10T00:00:00"/>
    <d v="2018-04-10T00:00:00"/>
    <x v="0"/>
    <s v="Karen Read - John Gartner"/>
    <x v="7"/>
    <s v="Karen Read"/>
    <n v="65"/>
    <m/>
    <s v=""/>
  </r>
  <r>
    <d v="2018-04-11T00:00:00"/>
    <d v="2018-04-11T00:00:00"/>
    <x v="0"/>
    <s v="Olly Cooley - James Hewitt"/>
    <x v="7"/>
    <s v="Olly Cooley"/>
    <n v="40"/>
    <m/>
    <s v=""/>
  </r>
  <r>
    <d v="2018-04-13T00:00:00"/>
    <d v="2018-04-13T00:00:00"/>
    <x v="0"/>
    <s v="Breakfast - Alex Hall"/>
    <x v="7"/>
    <s v="GF Breakfast"/>
    <n v="20"/>
    <m/>
    <s v=""/>
  </r>
  <r>
    <d v="2018-04-13T00:00:00"/>
    <d v="2018-04-13T00:00:00"/>
    <x v="0"/>
    <s v="Dinner - Alex Hall"/>
    <x v="7"/>
    <s v="End Season Dinner"/>
    <n v="35"/>
    <m/>
    <s v=""/>
  </r>
  <r>
    <d v="2018-04-13T00:00:00"/>
    <d v="2018-04-13T00:00:00"/>
    <x v="0"/>
    <s v="Olly Cooley - Alex Hall"/>
    <x v="7"/>
    <s v="Olly Cooley"/>
    <n v="40"/>
    <m/>
    <s v=""/>
  </r>
  <r>
    <d v="2018-04-18T00:00:00"/>
    <d v="2018-04-18T00:00:00"/>
    <x v="0"/>
    <s v="Cash deposit"/>
    <x v="0"/>
    <s v="Transfer"/>
    <n v="97.5"/>
    <m/>
    <s v=""/>
  </r>
  <r>
    <d v="2018-04-18T00:00:00"/>
    <d v="2018-04-18T00:00:00"/>
    <x v="0"/>
    <s v="Donation - Lancester Family"/>
    <x v="9"/>
    <s v="Miscellaneous"/>
    <n v="100"/>
    <m/>
    <s v=""/>
  </r>
  <r>
    <d v="2018-04-18T00:00:00"/>
    <d v="2018-04-18T00:00:00"/>
    <x v="0"/>
    <s v="Karen Read - Payment to WACA (2 tickets)"/>
    <x v="7"/>
    <s v="Karen Read"/>
    <n v="-200"/>
    <m/>
    <n v="-200"/>
  </r>
  <r>
    <d v="2018-04-18T00:00:00"/>
    <d v="2018-04-18T00:00:00"/>
    <x v="0"/>
    <s v="Olly Cooley - Payment to WACA - INV WFTI000978"/>
    <x v="7"/>
    <s v="Olly Cooley"/>
    <n v="-1200"/>
    <m/>
    <n v="-1200"/>
  </r>
  <r>
    <d v="2018-04-19T00:00:00"/>
    <d v="2018-04-19T00:00:00"/>
    <x v="0"/>
    <s v="Sponsorship - WACA Grand Final Breakfast"/>
    <x v="10"/>
    <s v="Sponsorship"/>
    <n v="1000"/>
    <m/>
    <s v=""/>
  </r>
  <r>
    <d v="2018-04-30T00:00:00"/>
    <d v="2018-04-30T00:00:00"/>
    <x v="0"/>
    <s v="Interest"/>
    <x v="4"/>
    <s v="Interest"/>
    <n v="0.36"/>
    <m/>
    <s v=""/>
  </r>
  <r>
    <d v="2018-05-31T00:00:00"/>
    <d v="2018-05-31T00:00:00"/>
    <x v="0"/>
    <s v="Interest"/>
    <x v="4"/>
    <s v="Interest"/>
    <n v="0.5"/>
    <m/>
    <s v=""/>
  </r>
  <r>
    <m/>
    <d v="2017-07-01T00:00:00"/>
    <x v="1"/>
    <s v="Opening Balance"/>
    <x v="0"/>
    <s v="Transfer"/>
    <n v="0"/>
    <m/>
    <n v="0"/>
  </r>
  <r>
    <m/>
    <d v="2017-07-18T00:00:00"/>
    <x v="1"/>
    <s v="AGM Raffle"/>
    <x v="8"/>
    <s v="AGM"/>
    <n v="62.3"/>
    <m/>
    <s v=""/>
  </r>
  <r>
    <m/>
    <d v="2017-08-27T00:00:00"/>
    <x v="1"/>
    <s v="Shirt - Chad Manos"/>
    <x v="6"/>
    <s v="Shirt"/>
    <n v="25"/>
    <m/>
    <s v=""/>
  </r>
  <r>
    <m/>
    <d v="2017-08-28T00:00:00"/>
    <x v="1"/>
    <s v="Membership - Gowri Shankar"/>
    <x v="3"/>
    <s v="Membership Direct"/>
    <n v="55"/>
    <m/>
    <s v=""/>
  </r>
  <r>
    <m/>
    <d v="2017-08-27T00:00:00"/>
    <x v="1"/>
    <s v="Shirt - Hari Yamula Paddi"/>
    <x v="6"/>
    <s v="Membership Direct"/>
    <n v="25"/>
    <m/>
    <s v=""/>
  </r>
  <r>
    <m/>
    <d v="2017-08-27T00:00:00"/>
    <x v="1"/>
    <s v="Shirt - Gowri Shankar"/>
    <x v="6"/>
    <s v="Shirt"/>
    <n v="25"/>
    <m/>
    <s v=""/>
  </r>
  <r>
    <m/>
    <d v="2017-08-31T00:00:00"/>
    <x v="1"/>
    <s v="Transfer to cheque account"/>
    <x v="0"/>
    <s v="Transfer"/>
    <n v="-130"/>
    <m/>
    <n v="-130"/>
  </r>
  <r>
    <m/>
    <d v="2017-09-13T00:00:00"/>
    <x v="1"/>
    <s v="Two caps - Mitul Patel"/>
    <x v="6"/>
    <s v="Shirt"/>
    <n v="30"/>
    <m/>
    <s v=""/>
  </r>
  <r>
    <m/>
    <d v="2017-09-14T00:00:00"/>
    <x v="1"/>
    <s v="Shirt - Mitul Patel (ladies' shirt for wife)"/>
    <x v="6"/>
    <s v="Shirt"/>
    <n v="25"/>
    <m/>
    <s v=""/>
  </r>
  <r>
    <m/>
    <d v="2017-09-23T00:00:00"/>
    <x v="1"/>
    <s v="Cap - George Burgum"/>
    <x v="6"/>
    <s v="Shirt"/>
    <n v="15"/>
    <m/>
    <s v=""/>
  </r>
  <r>
    <m/>
    <d v="2017-10-17T00:00:00"/>
    <x v="1"/>
    <s v="Shirt - Vishal Khairnar"/>
    <x v="6"/>
    <s v="Shirt"/>
    <n v="30"/>
    <m/>
    <s v=""/>
  </r>
  <r>
    <m/>
    <d v="2017-10-17T00:00:00"/>
    <x v="1"/>
    <s v="Shirt - Martin Brennan"/>
    <x v="6"/>
    <s v="Shirt"/>
    <n v="30"/>
    <m/>
    <s v=""/>
  </r>
  <r>
    <m/>
    <d v="2017-10-17T00:00:00"/>
    <x v="1"/>
    <s v="Shirt - Dean Trigg"/>
    <x v="6"/>
    <s v="Shirt"/>
    <n v="30"/>
    <m/>
    <s v=""/>
  </r>
  <r>
    <m/>
    <d v="2017-10-17T00:00:00"/>
    <x v="1"/>
    <s v="Shirt - Marko Sasic"/>
    <x v="6"/>
    <s v="Shirt"/>
    <n v="30"/>
    <m/>
    <s v=""/>
  </r>
  <r>
    <m/>
    <d v="2017-10-17T00:00:00"/>
    <x v="1"/>
    <s v="Shirt - Ahmad Khan"/>
    <x v="6"/>
    <s v="Shirt"/>
    <n v="5"/>
    <m/>
    <s v=""/>
  </r>
  <r>
    <m/>
    <d v="2017-10-17T00:00:00"/>
    <x v="1"/>
    <s v="Shirt - Stephen Lamb"/>
    <x v="6"/>
    <s v="Shirt"/>
    <n v="30"/>
    <m/>
    <s v=""/>
  </r>
  <r>
    <m/>
    <d v="2017-10-17T00:00:00"/>
    <x v="1"/>
    <s v="Shirt - Luke Lindsay"/>
    <x v="6"/>
    <s v="Shirt"/>
    <n v="30"/>
    <m/>
    <s v=""/>
  </r>
  <r>
    <m/>
    <d v="2017-10-17T00:00:00"/>
    <x v="1"/>
    <s v="Shirt - Matthew Robson"/>
    <x v="6"/>
    <s v="Shirt"/>
    <n v="30"/>
    <m/>
    <s v=""/>
  </r>
  <r>
    <m/>
    <d v="2017-10-17T00:00:00"/>
    <x v="1"/>
    <s v="Shirt - David Campbell"/>
    <x v="6"/>
    <s v="Shirt"/>
    <n v="30"/>
    <m/>
    <s v=""/>
  </r>
  <r>
    <m/>
    <d v="2017-10-17T00:00:00"/>
    <x v="1"/>
    <s v="Shirt - Fred Davis"/>
    <x v="6"/>
    <s v="Shirt"/>
    <n v="30"/>
    <m/>
    <s v=""/>
  </r>
  <r>
    <m/>
    <d v="2017-10-17T00:00:00"/>
    <x v="1"/>
    <s v="Shirt - Neville Dhanaraj"/>
    <x v="6"/>
    <s v="Shirt"/>
    <n v="30"/>
    <m/>
    <s v=""/>
  </r>
  <r>
    <m/>
    <d v="2017-10-17T00:00:00"/>
    <x v="1"/>
    <s v="Shirt refund - Mitulkumar Patel"/>
    <x v="6"/>
    <s v="Shirt"/>
    <n v="-25"/>
    <m/>
    <n v="-25"/>
  </r>
  <r>
    <m/>
    <d v="2017-10-17T00:00:00"/>
    <x v="1"/>
    <s v="October General Meeting Raffle"/>
    <x v="8"/>
    <s v="Fundraising"/>
    <n v="172"/>
    <m/>
    <s v=""/>
  </r>
  <r>
    <m/>
    <d v="2017-10-17T00:00:00"/>
    <x v="1"/>
    <s v="October General Meeting BBQ - Reimburse David Campbell"/>
    <x v="7"/>
    <s v="General Meeting"/>
    <n v="-78.8"/>
    <m/>
    <n v="-78.8"/>
  </r>
  <r>
    <m/>
    <d v="2017-10-17T00:00:00"/>
    <x v="1"/>
    <s v="October General Meeting Bar Tab - Perth &amp; Tatts"/>
    <x v="7"/>
    <s v="General Meeting"/>
    <n v="-150"/>
    <m/>
    <n v="-150"/>
  </r>
  <r>
    <m/>
    <d v="2017-10-18T00:00:00"/>
    <x v="1"/>
    <s v="Transfer to cheque account"/>
    <x v="0"/>
    <s v="Transfer"/>
    <n v="-295.5"/>
    <m/>
    <n v="-295.5"/>
  </r>
  <r>
    <m/>
    <d v="2017-11-21T00:00:00"/>
    <x v="1"/>
    <s v="Shirt - Tom Polich"/>
    <x v="6"/>
    <s v="Shirt"/>
    <n v="30"/>
    <m/>
    <s v=""/>
  </r>
  <r>
    <m/>
    <d v="2017-11-21T00:00:00"/>
    <x v="1"/>
    <s v="November General Meeting BBQ - Reimburse David Campbell"/>
    <x v="7"/>
    <s v="General Meeting"/>
    <n v="-69"/>
    <m/>
    <n v="-69"/>
  </r>
  <r>
    <m/>
    <d v="2017-11-21T00:00:00"/>
    <x v="1"/>
    <s v="November General Meeting Raffle"/>
    <x v="8"/>
    <s v="Fundraising"/>
    <n v="155"/>
    <m/>
    <s v=""/>
  </r>
  <r>
    <m/>
    <d v="2017-11-21T00:00:00"/>
    <x v="1"/>
    <s v="November General Meeting Bar Tab - Perth &amp; Tatts"/>
    <x v="7"/>
    <s v="General Meeting"/>
    <n v="-155.5"/>
    <m/>
    <n v="-155.5"/>
  </r>
  <r>
    <m/>
    <d v="2017-11-25T00:00:00"/>
    <x v="1"/>
    <s v="Shirt - Neil Holland"/>
    <x v="6"/>
    <s v="Shirt"/>
    <n v="30"/>
    <m/>
    <s v=""/>
  </r>
  <r>
    <m/>
    <d v="2017-11-25T00:00:00"/>
    <x v="1"/>
    <s v="Todd 480 Bar Tab - Reimburse Trent Steenholdt"/>
    <x v="7"/>
    <s v="Social"/>
    <n v="-30"/>
    <m/>
    <n v="-30"/>
  </r>
  <r>
    <m/>
    <d v="2017-12-17T00:00:00"/>
    <x v="1"/>
    <s v="Life Members' Breakfast - Jack Paterson"/>
    <x v="7"/>
    <s v="Life Members' Breakfast"/>
    <n v="20"/>
    <m/>
    <s v=""/>
  </r>
  <r>
    <m/>
    <d v="2017-12-19T00:00:00"/>
    <x v="1"/>
    <s v="December General Meeting Raffle"/>
    <x v="8"/>
    <s v="Fundraising"/>
    <n v="136"/>
    <m/>
    <s v=""/>
  </r>
  <r>
    <m/>
    <d v="2017-12-19T00:00:00"/>
    <x v="1"/>
    <s v="December General Meeting Bar Tab - Perth &amp; Tatts"/>
    <x v="7"/>
    <s v="General Meeting"/>
    <n v="-109"/>
    <m/>
    <n v="-109"/>
  </r>
  <r>
    <m/>
    <d v="2017-12-19T00:00:00"/>
    <x v="1"/>
    <s v="December General Meeting - extra $60"/>
    <x v="9"/>
    <s v="General Meeting"/>
    <n v="60"/>
    <m/>
    <s v=""/>
  </r>
  <r>
    <m/>
    <d v="2018-01-16T00:00:00"/>
    <x v="1"/>
    <s v="January General Meeting Raffle"/>
    <x v="8"/>
    <s v="Fundraising"/>
    <n v="110.5"/>
    <m/>
    <s v=""/>
  </r>
  <r>
    <m/>
    <d v="2018-01-16T00:00:00"/>
    <x v="1"/>
    <s v="Shirt - Clair Burns "/>
    <x v="6"/>
    <s v="Shirt"/>
    <n v="5"/>
    <m/>
    <s v=""/>
  </r>
  <r>
    <m/>
    <d v="2018-01-16T00:00:00"/>
    <x v="1"/>
    <s v="Jacket - Rex Evans"/>
    <x v="6"/>
    <s v="Jacket"/>
    <n v="55"/>
    <m/>
    <s v=""/>
  </r>
  <r>
    <m/>
    <d v="2018-01-16T00:00:00"/>
    <x v="1"/>
    <s v="Shirt - Steve Wenban"/>
    <x v="6"/>
    <s v="Shirt"/>
    <n v="30"/>
    <m/>
    <s v=""/>
  </r>
  <r>
    <m/>
    <d v="2018-01-16T00:00:00"/>
    <x v="1"/>
    <s v="January General Meeting BBQ - Reimburse David Campbell"/>
    <x v="7"/>
    <s v="General Meeting"/>
    <n v="-75.2"/>
    <m/>
    <n v="-75.2"/>
  </r>
  <r>
    <m/>
    <d v="2018-01-16T00:00:00"/>
    <x v="1"/>
    <s v="January General Meeting Bar Tab"/>
    <x v="7"/>
    <s v="General Meeting"/>
    <n v="-94"/>
    <m/>
    <n v="-94"/>
  </r>
  <r>
    <m/>
    <d v="2018-01-29T00:00:00"/>
    <x v="1"/>
    <s v="Transfer to cheque account"/>
    <x v="0"/>
    <s v="Transfer"/>
    <n v="-135.80000000000001"/>
    <m/>
    <n v="-135.80000000000001"/>
  </r>
  <r>
    <m/>
    <d v="2018-02-20T00:00:00"/>
    <x v="1"/>
    <s v="February General Meeting Raffle"/>
    <x v="8"/>
    <s v="Fundraising"/>
    <n v="107"/>
    <m/>
    <s v=""/>
  </r>
  <r>
    <m/>
    <d v="2018-02-20T00:00:00"/>
    <x v="1"/>
    <s v="February General Meeting BBQ - Reimburse David Campbell"/>
    <x v="7"/>
    <s v="General Meeting"/>
    <n v="-85"/>
    <m/>
    <n v="-85"/>
  </r>
  <r>
    <m/>
    <d v="2018-02-20T00:00:00"/>
    <x v="1"/>
    <s v="February General Meeting Bar Tab (partial - total $80.5)"/>
    <x v="7"/>
    <s v="General Meeting"/>
    <n v="-10.5"/>
    <m/>
    <n v="-10.5"/>
  </r>
  <r>
    <m/>
    <d v="2018-03-06T00:00:00"/>
    <x v="1"/>
    <s v="Annual Dinner Raffle"/>
    <x v="8"/>
    <s v="Fundraising"/>
    <n v="231"/>
    <m/>
    <s v=""/>
  </r>
  <r>
    <m/>
    <d v="2018-03-06T00:00:00"/>
    <x v="1"/>
    <s v="Annual Dinner - Partner Gifts - Reimburse Stephen Lamb extra"/>
    <x v="7"/>
    <s v="End Season Dinner"/>
    <n v="-17"/>
    <m/>
    <n v="-17"/>
  </r>
  <r>
    <m/>
    <d v="2018-03-20T00:00:00"/>
    <x v="1"/>
    <s v="Breakfast - John Gartner"/>
    <x v="7"/>
    <s v="GF Breakfast"/>
    <n v="20"/>
    <m/>
    <s v=""/>
  </r>
  <r>
    <m/>
    <d v="2018-03-20T00:00:00"/>
    <x v="1"/>
    <s v="Breakfast - Marko Sasic"/>
    <x v="7"/>
    <s v="GF Breakfast"/>
    <n v="20"/>
    <m/>
    <s v=""/>
  </r>
  <r>
    <m/>
    <d v="2018-03-20T00:00:00"/>
    <x v="1"/>
    <s v="March General Meeting Raffle"/>
    <x v="8"/>
    <s v="Fundraising"/>
    <n v="81"/>
    <m/>
    <s v=""/>
  </r>
  <r>
    <m/>
    <d v="2018-03-20T00:00:00"/>
    <x v="1"/>
    <s v="Breakfast - Ranjit Ratnayake"/>
    <x v="7"/>
    <s v="GF Breakfast"/>
    <n v="20"/>
    <m/>
    <s v=""/>
  </r>
  <r>
    <m/>
    <d v="2018-03-20T00:00:00"/>
    <x v="1"/>
    <s v="Breakfast - Refund Wayne Barnes (umpiring commitment)"/>
    <x v="7"/>
    <s v="GF Breakfast"/>
    <n v="-20"/>
    <m/>
    <n v="-20"/>
  </r>
  <r>
    <m/>
    <d v="2018-03-20T00:00:00"/>
    <x v="1"/>
    <s v="March General Meeting Bar Tab"/>
    <x v="7"/>
    <s v="General Meeting"/>
    <n v="-367"/>
    <m/>
    <n v="-367"/>
  </r>
  <r>
    <m/>
    <d v="2018-03-24T00:00:00"/>
    <x v="1"/>
    <s v="Breakfast - Daniel Skinn"/>
    <x v="7"/>
    <s v="GF Breakfast"/>
    <n v="20"/>
    <m/>
    <s v=""/>
  </r>
  <r>
    <m/>
    <d v="2018-03-24T00:00:00"/>
    <x v="1"/>
    <s v="Breakfast - Alan Wilson (at cost)"/>
    <x v="7"/>
    <s v="GF Breakfast"/>
    <n v="39"/>
    <m/>
    <s v=""/>
  </r>
  <r>
    <m/>
    <d v="2018-03-24T00:00:00"/>
    <x v="1"/>
    <s v="Cap - Alan Wilson"/>
    <x v="6"/>
    <s v="Shirt"/>
    <n v="16"/>
    <m/>
    <s v=""/>
  </r>
  <r>
    <m/>
    <d v="2018-03-24T00:00:00"/>
    <x v="1"/>
    <s v="Breakfast - James Hewitt"/>
    <x v="7"/>
    <s v="GF Breakfast"/>
    <n v="20"/>
    <m/>
    <s v=""/>
  </r>
  <r>
    <m/>
    <d v="2018-04-18T00:00:00"/>
    <x v="1"/>
    <s v="Transfer to cheque account"/>
    <x v="0"/>
    <s v="Transfer"/>
    <n v="-97.5"/>
    <m/>
    <n v="-97.5"/>
  </r>
  <r>
    <d v="2017-09-07T00:00:00"/>
    <d v="2017-09-07T00:00:00"/>
    <x v="2"/>
    <s v="Opening Balance"/>
    <x v="0"/>
    <s v="Transfer"/>
    <n v="0"/>
    <m/>
    <n v="0"/>
  </r>
  <r>
    <d v="2017-09-12T00:00:00"/>
    <d v="2017-09-12T00:00:00"/>
    <x v="2"/>
    <s v="Transfer - Surplus funds from cheque account"/>
    <x v="0"/>
    <s v="Transfer"/>
    <n v="13300"/>
    <m/>
    <s v=""/>
  </r>
  <r>
    <d v="2017-09-30T00:00:00"/>
    <d v="2017-09-30T00:00:00"/>
    <x v="2"/>
    <s v="Interest"/>
    <x v="4"/>
    <s v="Interest"/>
    <n v="14.42"/>
    <m/>
    <s v=""/>
  </r>
  <r>
    <d v="2017-10-31T00:00:00"/>
    <d v="2017-09-30T00:00:00"/>
    <x v="2"/>
    <s v="Interest"/>
    <x v="4"/>
    <s v="Interest"/>
    <n v="24.87"/>
    <m/>
    <s v=""/>
  </r>
  <r>
    <d v="2017-11-30T00:00:00"/>
    <d v="2017-11-30T00:00:00"/>
    <x v="2"/>
    <s v="Interest"/>
    <x v="4"/>
    <s v="Interest"/>
    <n v="24.12"/>
    <m/>
    <s v=""/>
  </r>
  <r>
    <d v="2017-12-31T00:00:00"/>
    <d v="2017-12-31T00:00:00"/>
    <x v="2"/>
    <s v="Interest"/>
    <x v="4"/>
    <s v="Interest"/>
    <n v="24.96"/>
    <m/>
    <s v=""/>
  </r>
  <r>
    <d v="2018-01-16T00:00:00"/>
    <d v="2018-01-16T00:00:00"/>
    <x v="2"/>
    <s v="Transfer - Surplus funds from cheque account"/>
    <x v="0"/>
    <s v="Transfer"/>
    <n v="4286.07"/>
    <m/>
    <s v=""/>
  </r>
  <r>
    <d v="2018-01-31T00:00:00"/>
    <d v="2018-01-31T00:00:00"/>
    <x v="2"/>
    <s v="Interest"/>
    <x v="4"/>
    <s v="Interest"/>
    <n v="28.89"/>
    <m/>
    <s v=""/>
  </r>
  <r>
    <d v="2018-02-28T00:00:00"/>
    <d v="2018-02-28T00:00:00"/>
    <x v="2"/>
    <s v="Interest"/>
    <x v="4"/>
    <s v="Interest"/>
    <n v="29.87"/>
    <m/>
    <s v=""/>
  </r>
  <r>
    <d v="2018-03-21T00:00:00"/>
    <d v="2018-03-21T00:00:00"/>
    <x v="2"/>
    <s v="Transfer - Funds to cheque account"/>
    <x v="0"/>
    <s v="Transfer"/>
    <n v="-4000"/>
    <m/>
    <n v="-4000"/>
  </r>
  <r>
    <d v="2018-03-31T00:00:00"/>
    <d v="2018-03-31T00:00:00"/>
    <x v="2"/>
    <s v="Interest"/>
    <x v="4"/>
    <s v="Interest"/>
    <n v="30.72"/>
    <m/>
    <s v=""/>
  </r>
  <r>
    <d v="2018-04-30T00:00:00"/>
    <d v="2018-04-30T00:00:00"/>
    <x v="2"/>
    <s v="Interest"/>
    <x v="4"/>
    <s v="Interest"/>
    <n v="24.88"/>
    <m/>
    <s v=""/>
  </r>
  <r>
    <d v="2018-05-31T00:00:00"/>
    <d v="2018-05-31T00:00:00"/>
    <x v="2"/>
    <s v="Interest"/>
    <x v="4"/>
    <s v="Interest"/>
    <n v="25.76"/>
    <m/>
    <s v=""/>
  </r>
  <r>
    <d v="2017-07-01T00:00:00"/>
    <d v="2017-07-01T00:00:00"/>
    <x v="3"/>
    <s v="Opening Balance"/>
    <x v="0"/>
    <s v="Transfer"/>
    <n v="13406.07"/>
    <m/>
    <s v=""/>
  </r>
  <r>
    <d v="2017-07-24T00:00:00"/>
    <d v="2017-07-24T00:00:00"/>
    <x v="3"/>
    <s v="Interest"/>
    <x v="4"/>
    <s v="Interest"/>
    <n v="166.2"/>
    <m/>
    <s v=""/>
  </r>
  <r>
    <d v="2017-09-07T00:00:00"/>
    <d v="2017-09-07T00:00:00"/>
    <x v="3"/>
    <s v="Interest"/>
    <x v="4"/>
    <s v="Interest"/>
    <n v="13.8"/>
    <m/>
    <s v=""/>
  </r>
  <r>
    <d v="2017-09-07T00:00:00"/>
    <d v="2017-09-07T00:00:00"/>
    <x v="3"/>
    <s v="Early pay out fee"/>
    <x v="9"/>
    <s v="Miscellaneous"/>
    <n v="-30"/>
    <m/>
    <n v="-30"/>
  </r>
  <r>
    <d v="2017-09-07T00:00:00"/>
    <d v="2017-09-07T00:00:00"/>
    <x v="3"/>
    <s v="Payment to cheque account"/>
    <x v="0"/>
    <s v="Transfer"/>
    <n v="-13556.07"/>
    <m/>
    <n v="-13556.07"/>
  </r>
  <r>
    <m/>
    <m/>
    <x v="4"/>
    <m/>
    <x v="11"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2">
  <r>
    <x v="0"/>
    <d v="2017-07-01T00:00:00"/>
    <s v="Cheque"/>
    <s v="Opening Balance"/>
    <s v="Transfer"/>
    <x v="0"/>
    <n v="2315.5"/>
    <n v="2315.5"/>
    <s v=""/>
  </r>
  <r>
    <x v="1"/>
    <d v="2017-07-09T00:00:00"/>
    <s v="Cheque"/>
    <s v="AGM - Hire of Perth and Tatts"/>
    <s v="Venue Hire"/>
    <x v="1"/>
    <n v="-242"/>
    <s v=""/>
    <n v="-242"/>
  </r>
  <r>
    <x v="1"/>
    <d v="2017-08-01T00:00:00"/>
    <s v="Cheque"/>
    <s v="AGM - Bar tab (reimburse to John Sherry)"/>
    <s v="Meeting Expense"/>
    <x v="1"/>
    <n v="-123"/>
    <s v=""/>
    <n v="-123"/>
  </r>
  <r>
    <x v="2"/>
    <d v="2017-08-18T00:00:00"/>
    <s v="Cheque"/>
    <s v="AGM - Food (Cheque 28 reimburse to David Campbell)"/>
    <s v="Meeting Expense"/>
    <x v="1"/>
    <n v="-71.5"/>
    <s v=""/>
    <n v="-71.5"/>
  </r>
  <r>
    <x v="3"/>
    <d v="2017-07-11T00:00:00"/>
    <s v="Cheque"/>
    <s v="Membership - Mathew Cheeseman"/>
    <s v="Membership Fee"/>
    <x v="2"/>
    <n v="55"/>
    <n v="55"/>
    <s v=""/>
  </r>
  <r>
    <x v="3"/>
    <d v="2017-07-19T00:00:00"/>
    <s v="Cheque"/>
    <s v="Membership - Stephen Farrell"/>
    <s v="Membership Fee"/>
    <x v="2"/>
    <n v="55"/>
    <n v="55"/>
    <s v=""/>
  </r>
  <r>
    <x v="3"/>
    <d v="2017-07-20T00:00:00"/>
    <s v="Cheque"/>
    <s v="Membership - Mitulkumar Patel"/>
    <s v="Membership Fee"/>
    <x v="2"/>
    <n v="55"/>
    <n v="55"/>
    <s v=""/>
  </r>
  <r>
    <x v="3"/>
    <d v="2017-07-20T00:00:00"/>
    <s v="Cheque"/>
    <s v="Membership - Graham Capper"/>
    <s v="Membership Fee"/>
    <x v="2"/>
    <n v="55"/>
    <n v="55"/>
    <s v=""/>
  </r>
  <r>
    <x v="3"/>
    <d v="2017-07-20T00:00:00"/>
    <s v="Cheque"/>
    <s v="Membership - Vijay Kumar"/>
    <s v="Membership Fee"/>
    <x v="2"/>
    <n v="55"/>
    <n v="55"/>
    <s v=""/>
  </r>
  <r>
    <x v="3"/>
    <d v="2017-07-20T00:00:00"/>
    <s v="Cheque"/>
    <s v="Membership - James Rodgers"/>
    <s v="Membership Fee"/>
    <x v="2"/>
    <n v="55"/>
    <n v="55"/>
    <s v=""/>
  </r>
  <r>
    <x v="4"/>
    <d v="2017-07-31T00:00:00"/>
    <s v="Cheque"/>
    <s v="Interest"/>
    <s v="Interest"/>
    <x v="3"/>
    <n v="0.26"/>
    <n v="0.26"/>
    <s v=""/>
  </r>
  <r>
    <x v="5"/>
    <d v="2017-08-01T00:00:00"/>
    <s v="Cheque"/>
    <s v="Crazy Domains registration (reimburse to Trent Steenholdt)"/>
    <s v="Marketing"/>
    <x v="4"/>
    <n v="-118.71"/>
    <s v=""/>
    <n v="-118.71"/>
  </r>
  <r>
    <x v="3"/>
    <d v="2017-08-01T00:00:00"/>
    <s v="Cheque"/>
    <s v="Membership - Trent Steenholdt"/>
    <s v="Membership Fee"/>
    <x v="2"/>
    <n v="55"/>
    <n v="55"/>
    <s v=""/>
  </r>
  <r>
    <x v="6"/>
    <d v="2017-08-08T00:00:00"/>
    <s v="Cheque"/>
    <s v="Membership - Tyler Kaljee"/>
    <s v="Membership Fee"/>
    <x v="2"/>
    <n v="55"/>
    <n v="55"/>
    <s v=""/>
  </r>
  <r>
    <x v="7"/>
    <d v="2017-08-16T00:00:00"/>
    <s v="Cheque"/>
    <s v="Membership - Junaid Chrishtie"/>
    <s v="Membership Fee"/>
    <x v="2"/>
    <n v="55"/>
    <n v="55"/>
    <s v=""/>
  </r>
  <r>
    <x v="8"/>
    <d v="2017-08-23T00:00:00"/>
    <s v="Cheque"/>
    <s v="Membership - Wayne Barron"/>
    <s v="Membership Fee"/>
    <x v="2"/>
    <n v="55"/>
    <n v="55"/>
    <s v=""/>
  </r>
  <r>
    <x v="9"/>
    <d v="2017-09-12T00:00:00"/>
    <s v="Cheque"/>
    <s v="Shirt - Clair Burns"/>
    <s v="Merchandise"/>
    <x v="5"/>
    <n v="25"/>
    <n v="25"/>
    <s v=""/>
  </r>
  <r>
    <x v="10"/>
    <d v="2017-08-28T00:00:00"/>
    <s v="Cheque"/>
    <s v="Membership - Vallinayagam Selvaraj"/>
    <s v="Membership Fee"/>
    <x v="2"/>
    <n v="55"/>
    <n v="55"/>
    <s v=""/>
  </r>
  <r>
    <x v="11"/>
    <d v="2017-08-31T00:00:00"/>
    <s v="Cheque"/>
    <s v="Membership - Mark Hooper (cheque)"/>
    <s v="Membership Fee"/>
    <x v="2"/>
    <n v="55"/>
    <n v="55"/>
    <s v=""/>
  </r>
  <r>
    <x v="12"/>
    <d v="2017-08-31T00:00:00"/>
    <s v="Cheque"/>
    <s v="Cash deposit"/>
    <s v="Transfer"/>
    <x v="0"/>
    <n v="130"/>
    <n v="130"/>
    <s v=""/>
  </r>
  <r>
    <x v="12"/>
    <d v="2017-08-31T00:00:00"/>
    <s v="Cheque"/>
    <s v="Membership - Kate Holloman"/>
    <s v="Membership Fee"/>
    <x v="2"/>
    <n v="55"/>
    <n v="55"/>
    <s v=""/>
  </r>
  <r>
    <x v="12"/>
    <d v="2017-08-31T00:00:00"/>
    <s v="Cheque"/>
    <s v="Interest"/>
    <s v="Interest"/>
    <x v="3"/>
    <n v="0.28000000000000003"/>
    <n v="0.28000000000000003"/>
    <s v=""/>
  </r>
  <r>
    <x v="13"/>
    <d v="2017-09-01T00:00:00"/>
    <s v="Cheque"/>
    <s v="Membership - Steven Wenban"/>
    <s v="Membership Fee"/>
    <x v="2"/>
    <n v="55"/>
    <n v="55"/>
    <s v=""/>
  </r>
  <r>
    <x v="13"/>
    <d v="2017-09-01T00:00:00"/>
    <s v="Cheque"/>
    <s v="Membership - Vishal Khairnar"/>
    <s v="Membership Fee"/>
    <x v="2"/>
    <n v="55"/>
    <n v="55"/>
    <s v=""/>
  </r>
  <r>
    <x v="14"/>
    <d v="2017-09-05T00:00:00"/>
    <s v="Cheque"/>
    <s v="Grosvenor post seminar drinks (reimburse to Trent Steenholdt)"/>
    <s v="Social"/>
    <x v="6"/>
    <n v="-150"/>
    <s v=""/>
    <n v="-150"/>
  </r>
  <r>
    <x v="15"/>
    <d v="2017-09-07T00:00:00"/>
    <s v="Cheque"/>
    <s v="Transfer - All funds from term deposit after account closure"/>
    <s v="Transfer"/>
    <x v="0"/>
    <n v="13556.07"/>
    <n v="13556.07"/>
    <s v=""/>
  </r>
  <r>
    <x v="15"/>
    <d v="2017-09-07T00:00:00"/>
    <s v="Cheque"/>
    <s v="Raffle Ticket Books - Martin Brennan"/>
    <s v="Raffle"/>
    <x v="7"/>
    <n v="-45.46"/>
    <s v=""/>
    <n v="-45.46"/>
  </r>
  <r>
    <x v="15"/>
    <d v="2017-09-07T00:00:00"/>
    <s v="Cheque"/>
    <s v="Life member pins - Ian Lock and Mick Martell"/>
    <s v="Miscellaneous"/>
    <x v="8"/>
    <n v="-188.65"/>
    <s v=""/>
    <n v="-188.65"/>
  </r>
  <r>
    <x v="16"/>
    <d v="2017-09-04T00:00:00"/>
    <s v="Cheque"/>
    <s v="Membership - Robert Osborn"/>
    <s v="Membership Fee"/>
    <x v="2"/>
    <n v="55"/>
    <n v="55"/>
    <s v=""/>
  </r>
  <r>
    <x v="17"/>
    <d v="2017-09-12T00:00:00"/>
    <s v="Cheque"/>
    <s v="Transfer - Depositing funds to bonus savings account"/>
    <s v="Transfer"/>
    <x v="0"/>
    <n v="-13300"/>
    <s v=""/>
    <n v="-13300"/>
  </r>
  <r>
    <x v="17"/>
    <d v="2017-09-13T00:00:00"/>
    <s v="Cheque"/>
    <s v="Shirt - Balaji"/>
    <s v="Merchandise"/>
    <x v="5"/>
    <n v="25"/>
    <n v="25"/>
    <s v=""/>
  </r>
  <r>
    <x v="17"/>
    <d v="2017-09-13T00:00:00"/>
    <s v="Cheque"/>
    <s v="Shirt and hat - Ahmad Khan"/>
    <s v="Merchandise"/>
    <x v="5"/>
    <n v="40"/>
    <n v="40"/>
    <s v=""/>
  </r>
  <r>
    <x v="18"/>
    <d v="2017-09-13T00:00:00"/>
    <s v="Cheque"/>
    <s v="Membership - Mick Press"/>
    <s v="Membership Fee"/>
    <x v="2"/>
    <n v="55"/>
    <n v="55"/>
    <s v=""/>
  </r>
  <r>
    <x v="19"/>
    <d v="2017-09-20T00:00:00"/>
    <s v="Cheque"/>
    <s v="Shirt prepay - Peter Graham"/>
    <s v="Merchandise"/>
    <x v="5"/>
    <n v="30"/>
    <n v="30"/>
    <s v=""/>
  </r>
  <r>
    <x v="19"/>
    <d v="2017-09-20T00:00:00"/>
    <s v="Cheque"/>
    <s v="Shirt prepay - M T (Mike Tindall?)"/>
    <s v="Merchandise"/>
    <x v="5"/>
    <n v="30"/>
    <n v="30"/>
    <s v=""/>
  </r>
  <r>
    <x v="19"/>
    <d v="2017-09-20T00:00:00"/>
    <s v="Cheque"/>
    <s v="Shirt Prepay - Steve Farrell"/>
    <s v="Merchandise"/>
    <x v="5"/>
    <n v="30"/>
    <n v="30"/>
    <s v=""/>
  </r>
  <r>
    <x v="19"/>
    <d v="2017-09-20T00:00:00"/>
    <s v="Cheque"/>
    <s v="2 Shirts Prepay - Robert Osborn"/>
    <s v="Merchandise"/>
    <x v="5"/>
    <n v="60"/>
    <n v="60"/>
    <s v=""/>
  </r>
  <r>
    <x v="19"/>
    <d v="2017-09-20T00:00:00"/>
    <s v="Cheque"/>
    <s v="Shirt Prepay - James Rodgers"/>
    <s v="Merchandise"/>
    <x v="5"/>
    <n v="30"/>
    <n v="30"/>
    <s v=""/>
  </r>
  <r>
    <x v="19"/>
    <d v="2017-09-20T00:00:00"/>
    <s v="Cheque"/>
    <s v="Shirt Prepay - Valli Selvaraj"/>
    <s v="Merchandise"/>
    <x v="5"/>
    <n v="30"/>
    <n v="30"/>
    <s v=""/>
  </r>
  <r>
    <x v="19"/>
    <d v="2017-09-20T00:00:00"/>
    <s v="Cheque"/>
    <s v="Shirt Prepay - John Taylor"/>
    <s v="Merchandise"/>
    <x v="5"/>
    <n v="30"/>
    <n v="30"/>
    <s v=""/>
  </r>
  <r>
    <x v="19"/>
    <d v="2017-09-20T00:00:00"/>
    <s v="Cheque"/>
    <s v="Shirt Prepay - Daniel Gibbons"/>
    <s v="Merchandise"/>
    <x v="5"/>
    <n v="30"/>
    <n v="30"/>
    <s v=""/>
  </r>
  <r>
    <x v="19"/>
    <d v="2017-09-20T00:00:00"/>
    <s v="Cheque"/>
    <s v="Shirt Prepay - Darryl Power"/>
    <s v="Merchandise"/>
    <x v="5"/>
    <n v="30"/>
    <n v="30"/>
    <s v=""/>
  </r>
  <r>
    <x v="19"/>
    <d v="2017-09-20T00:00:00"/>
    <s v="Cheque"/>
    <s v="Shirt Prepay - Cole Williamson"/>
    <s v="Merchandise"/>
    <x v="5"/>
    <n v="30"/>
    <n v="30"/>
    <s v=""/>
  </r>
  <r>
    <x v="19"/>
    <d v="2017-09-20T00:00:00"/>
    <s v="Cheque"/>
    <s v="Membership - Jeff Brookes"/>
    <s v="Membership Fee"/>
    <x v="2"/>
    <n v="55"/>
    <n v="55"/>
    <s v=""/>
  </r>
  <r>
    <x v="20"/>
    <d v="2017-09-21T00:00:00"/>
    <s v="Cheque"/>
    <s v="Shirt Prepay - Ernest Chua"/>
    <s v="Merchandise"/>
    <x v="5"/>
    <n v="30"/>
    <n v="30"/>
    <s v=""/>
  </r>
  <r>
    <x v="20"/>
    <d v="2017-09-21T00:00:00"/>
    <s v="Cheque"/>
    <s v="Shirt Prepay - John Gartner"/>
    <s v="Merchandise"/>
    <x v="5"/>
    <n v="30"/>
    <n v="30"/>
    <s v=""/>
  </r>
  <r>
    <x v="20"/>
    <d v="2017-09-21T00:00:00"/>
    <s v="Cheque"/>
    <s v="Shirt Prepay - Mathew Cheeseman"/>
    <s v="Merchandise"/>
    <x v="5"/>
    <n v="30"/>
    <n v="30"/>
    <s v=""/>
  </r>
  <r>
    <x v="20"/>
    <d v="2017-09-21T00:00:00"/>
    <s v="Cheque"/>
    <s v="Shirt Prepay - Andrew Mollatt"/>
    <s v="Merchandise"/>
    <x v="5"/>
    <n v="30"/>
    <n v="30"/>
    <s v=""/>
  </r>
  <r>
    <x v="20"/>
    <d v="2017-09-21T00:00:00"/>
    <s v="Cheque"/>
    <s v="2 Shirts Prepay - Trevor Krink"/>
    <s v="Merchandise"/>
    <x v="5"/>
    <n v="60"/>
    <n v="60"/>
    <s v=""/>
  </r>
  <r>
    <x v="20"/>
    <d v="2017-09-21T00:00:00"/>
    <s v="Cheque"/>
    <s v="Sponsorship - Cortana Design"/>
    <s v="Sponsorship"/>
    <x v="9"/>
    <n v="200"/>
    <n v="200"/>
    <s v=""/>
  </r>
  <r>
    <x v="20"/>
    <d v="2017-09-21T00:00:00"/>
    <s v="Cheque"/>
    <s v="Shirt Prepay - John Sherry"/>
    <s v="Merchandise"/>
    <x v="5"/>
    <n v="30"/>
    <n v="30"/>
    <s v=""/>
  </r>
  <r>
    <x v="20"/>
    <d v="2017-09-21T00:00:00"/>
    <s v="Cheque"/>
    <s v="Shirt Prepay - James Hewitt"/>
    <s v="Merchandise"/>
    <x v="5"/>
    <n v="30"/>
    <n v="30"/>
    <s v=""/>
  </r>
  <r>
    <x v="20"/>
    <d v="2017-09-21T00:00:00"/>
    <s v="Cheque"/>
    <s v="Shirt Prepay - Kate Holloman"/>
    <s v="Merchandise"/>
    <x v="5"/>
    <n v="30"/>
    <n v="30"/>
    <s v=""/>
  </r>
  <r>
    <x v="21"/>
    <d v="2017-09-22T00:00:00"/>
    <s v="Cheque"/>
    <s v="Membership - Ranjit Ratnayake"/>
    <s v="Membership Fee"/>
    <x v="2"/>
    <n v="55"/>
    <n v="55"/>
    <s v=""/>
  </r>
  <r>
    <x v="21"/>
    <d v="2017-09-22T00:00:00"/>
    <s v="Cheque"/>
    <s v="Shirt Prepay - Ranjit Ratnayake (same payment as B54)"/>
    <s v="Merchandise"/>
    <x v="5"/>
    <n v="30"/>
    <n v="30"/>
    <s v=""/>
  </r>
  <r>
    <x v="21"/>
    <d v="2017-09-22T00:00:00"/>
    <s v="Cheque"/>
    <s v="Shirt Prepay - Andrew Micenko"/>
    <s v="Merchandise"/>
    <x v="5"/>
    <n v="30"/>
    <n v="30"/>
    <s v=""/>
  </r>
  <r>
    <x v="21"/>
    <d v="2017-09-22T00:00:00"/>
    <s v="Cheque"/>
    <s v="Shirt Prepay - Ian Robinson"/>
    <s v="Merchandise"/>
    <x v="5"/>
    <n v="30"/>
    <n v="30"/>
    <s v=""/>
  </r>
  <r>
    <x v="21"/>
    <d v="2017-09-22T00:00:00"/>
    <s v="Cheque"/>
    <s v="Shirt Prepay - Matthew Hall"/>
    <s v="Merchandise"/>
    <x v="5"/>
    <n v="30"/>
    <n v="30"/>
    <s v=""/>
  </r>
  <r>
    <x v="21"/>
    <d v="2017-09-22T00:00:00"/>
    <s v="Cheque"/>
    <s v="Shirt Prepay - Trent Steenholdt"/>
    <s v="Merchandise"/>
    <x v="5"/>
    <n v="30"/>
    <n v="30"/>
    <s v=""/>
  </r>
  <r>
    <x v="21"/>
    <d v="2017-09-22T00:00:00"/>
    <s v="Cheque"/>
    <s v="Shirt Prepay - Alex Hall"/>
    <s v="Merchandise"/>
    <x v="5"/>
    <n v="30"/>
    <n v="30"/>
    <s v=""/>
  </r>
  <r>
    <x v="21"/>
    <d v="2017-09-22T00:00:00"/>
    <s v="Cheque"/>
    <s v="Shirt Prepay - Jamie Thomas"/>
    <s v="Merchandise"/>
    <x v="5"/>
    <n v="30"/>
    <n v="30"/>
    <s v=""/>
  </r>
  <r>
    <x v="21"/>
    <d v="2017-09-22T00:00:00"/>
    <s v="Cheque"/>
    <s v="Shirt Prepay - Wayne Barron"/>
    <s v="Merchandise"/>
    <x v="5"/>
    <n v="30"/>
    <n v="30"/>
    <s v=""/>
  </r>
  <r>
    <x v="22"/>
    <d v="2017-09-25T00:00:00"/>
    <s v="Cheque"/>
    <s v="Shirt Prepay - Nathan Johnstone"/>
    <s v="Merchandise"/>
    <x v="5"/>
    <n v="30"/>
    <n v="30"/>
    <s v=""/>
  </r>
  <r>
    <x v="22"/>
    <d v="2017-09-25T00:00:00"/>
    <s v="Cheque"/>
    <s v="Shirt Prepay - Wayne Barnes"/>
    <s v="Merchandise"/>
    <x v="5"/>
    <n v="30"/>
    <n v="30"/>
    <s v=""/>
  </r>
  <r>
    <x v="22"/>
    <d v="2017-09-25T00:00:00"/>
    <s v="Cheque"/>
    <s v="Shirt Prepay - Mahesh Gopukuttan"/>
    <s v="Merchandise"/>
    <x v="5"/>
    <n v="30"/>
    <n v="30"/>
    <s v=""/>
  </r>
  <r>
    <x v="22"/>
    <d v="2017-09-25T00:00:00"/>
    <s v="Cheque"/>
    <s v="2 Shirts Prepay - Nathan Gilders"/>
    <s v="Merchandise"/>
    <x v="5"/>
    <n v="60"/>
    <n v="60"/>
    <s v=""/>
  </r>
  <r>
    <x v="22"/>
    <d v="2017-09-25T00:00:00"/>
    <s v="Cheque"/>
    <s v="Shirt Prepay - Daniel Smith"/>
    <s v="Merchandise"/>
    <x v="5"/>
    <n v="30"/>
    <n v="30"/>
    <s v=""/>
  </r>
  <r>
    <x v="22"/>
    <d v="2017-09-25T00:00:00"/>
    <s v="Cheque"/>
    <s v="Shirt Prepay - Justin Shakeshaft"/>
    <s v="Merchandise"/>
    <x v="5"/>
    <n v="30"/>
    <n v="30"/>
    <s v=""/>
  </r>
  <r>
    <x v="23"/>
    <d v="2017-09-26T00:00:00"/>
    <s v="Cheque"/>
    <s v="Shirt Prepay - Jack Paterson"/>
    <s v="Merchandise"/>
    <x v="5"/>
    <n v="30"/>
    <n v="30"/>
    <s v=""/>
  </r>
  <r>
    <x v="23"/>
    <d v="2017-09-26T00:00:00"/>
    <s v="Cheque"/>
    <s v="Shirt Prepay - Tyler Kaljee"/>
    <s v="Merchandise"/>
    <x v="5"/>
    <n v="30"/>
    <n v="30"/>
    <s v=""/>
  </r>
  <r>
    <x v="23"/>
    <d v="2017-09-26T00:00:00"/>
    <s v="Cheque"/>
    <s v="2 Shirts Prepay - Michael Kovalevs"/>
    <s v="Merchandise"/>
    <x v="5"/>
    <n v="60"/>
    <n v="60"/>
    <s v=""/>
  </r>
  <r>
    <x v="24"/>
    <d v="2017-09-27T00:00:00"/>
    <s v="Cheque"/>
    <s v="2 Shirts Prepay - Mitulkumar Patel"/>
    <s v="Merchandise"/>
    <x v="5"/>
    <n v="60"/>
    <n v="60"/>
    <s v=""/>
  </r>
  <r>
    <x v="24"/>
    <d v="2017-09-27T00:00:00"/>
    <s v="Cheque"/>
    <s v="Shirt Prepay - Nick Walters"/>
    <s v="Merchandise"/>
    <x v="5"/>
    <n v="30"/>
    <n v="30"/>
    <s v=""/>
  </r>
  <r>
    <x v="25"/>
    <d v="2017-09-28T00:00:00"/>
    <s v="Cheque"/>
    <s v="Shirt Prepay - Andrew Jones"/>
    <s v="Merchandise"/>
    <x v="5"/>
    <n v="30"/>
    <n v="30"/>
    <s v=""/>
  </r>
  <r>
    <x v="26"/>
    <d v="2017-09-29T00:00:00"/>
    <s v="Cheque"/>
    <s v="2 Shirts Prepay - Steve Tripp"/>
    <s v="Merchandise"/>
    <x v="5"/>
    <n v="82"/>
    <n v="82"/>
    <s v=""/>
  </r>
  <r>
    <x v="26"/>
    <d v="2017-09-29T00:00:00"/>
    <s v="Cheque"/>
    <s v="Shirt Prepay - Sidney Rajanayagam"/>
    <s v="Merchandise"/>
    <x v="5"/>
    <n v="30"/>
    <n v="30"/>
    <s v=""/>
  </r>
  <r>
    <x v="27"/>
    <d v="2017-09-30T00:00:00"/>
    <s v="Cheque"/>
    <s v="Interest"/>
    <s v="Interest"/>
    <x v="3"/>
    <n v="0.32"/>
    <n v="0.32"/>
    <s v=""/>
  </r>
  <r>
    <x v="28"/>
    <d v="2017-10-02T00:00:00"/>
    <s v="Cheque"/>
    <s v="Shirt Prepay - Steve Dubier"/>
    <s v="Merchandise"/>
    <x v="5"/>
    <n v="30"/>
    <n v="30"/>
    <s v=""/>
  </r>
  <r>
    <x v="29"/>
    <d v="2017-10-03T00:00:00"/>
    <s v="Cheque"/>
    <s v="Shirt Prepay - Steven Wenban"/>
    <s v="Merchandise"/>
    <x v="5"/>
    <n v="30"/>
    <n v="30"/>
    <s v=""/>
  </r>
  <r>
    <x v="30"/>
    <d v="2017-10-04T00:00:00"/>
    <s v="Cheque"/>
    <s v="Jacket Payment - Daniel Smith"/>
    <s v="Miscellaneous"/>
    <x v="10"/>
    <n v="65"/>
    <n v="65"/>
    <s v=""/>
  </r>
  <r>
    <x v="31"/>
    <d v="2017-10-09T00:00:00"/>
    <s v="Cheque"/>
    <s v="Ace Promotions - 75 WACUA black and gold shirts. Invoice 116316"/>
    <s v="Merchandise"/>
    <x v="5"/>
    <n v="-1668.87"/>
    <s v=""/>
    <n v="-1668.87"/>
  </r>
  <r>
    <x v="32"/>
    <d v="2017-10-10T00:00:00"/>
    <s v="Cheque"/>
    <s v="Shirt Prepay - Todd Rann"/>
    <s v="Merchandise"/>
    <x v="5"/>
    <n v="30"/>
    <n v="30"/>
    <s v=""/>
  </r>
  <r>
    <x v="32"/>
    <d v="2017-10-10T00:00:00"/>
    <s v="Cheque"/>
    <s v="Membership - Roy Boyd"/>
    <s v="Membership Fee"/>
    <x v="2"/>
    <n v="55"/>
    <n v="55"/>
    <s v=""/>
  </r>
  <r>
    <x v="32"/>
    <d v="2017-10-10T00:00:00"/>
    <s v="Cheque"/>
    <s v="Social memberships for Perth and Tatts - Invoice 435"/>
    <s v="Venue Hire"/>
    <x v="11"/>
    <n v="-500"/>
    <s v=""/>
    <n v="-500"/>
  </r>
  <r>
    <x v="33"/>
    <d v="2017-10-11T00:00:00"/>
    <s v="Cheque"/>
    <s v="Shirt Prepay - Daniel Skinn"/>
    <s v="Merchandise"/>
    <x v="5"/>
    <n v="30"/>
    <n v="30"/>
    <s v=""/>
  </r>
  <r>
    <x v="34"/>
    <d v="2017-10-12T00:00:00"/>
    <s v="Cheque"/>
    <s v="2 Shirts Prepay - Rex Evans"/>
    <s v="Merchandise"/>
    <x v="5"/>
    <n v="60"/>
    <n v="60"/>
    <s v=""/>
  </r>
  <r>
    <x v="34"/>
    <d v="2017-10-12T00:00:00"/>
    <s v="Cheque"/>
    <s v="Shirt Prepay - John Mearns"/>
    <s v="Merchandise"/>
    <x v="5"/>
    <n v="30"/>
    <n v="30"/>
    <s v=""/>
  </r>
  <r>
    <x v="34"/>
    <d v="2017-10-12T00:00:00"/>
    <s v="Cheque"/>
    <s v="Jacket Prepay - Tyler Kaljee"/>
    <s v="Merchandise"/>
    <x v="10"/>
    <n v="55"/>
    <n v="55"/>
    <s v=""/>
  </r>
  <r>
    <x v="34"/>
    <d v="2017-10-12T00:00:00"/>
    <s v="Cheque"/>
    <s v="Shirt Prepay - Bruce Banyard"/>
    <s v="Merchandise"/>
    <x v="5"/>
    <n v="30"/>
    <n v="30"/>
    <s v=""/>
  </r>
  <r>
    <x v="34"/>
    <d v="2017-10-12T00:00:00"/>
    <s v="Cheque"/>
    <s v="Shirt Prepay - Roy Boyd"/>
    <s v="Merchandise"/>
    <x v="5"/>
    <n v="30"/>
    <n v="30"/>
    <s v=""/>
  </r>
  <r>
    <x v="34"/>
    <d v="2017-10-12T00:00:00"/>
    <s v="Cheque"/>
    <s v="Membership - Paul Cassidy"/>
    <s v="Membership Fee"/>
    <x v="2"/>
    <n v="55"/>
    <n v="55"/>
    <s v=""/>
  </r>
  <r>
    <x v="34"/>
    <d v="2017-10-12T00:00:00"/>
    <s v="Cheque"/>
    <s v="Shirt Prepay - Samantha Hill"/>
    <s v="Merchandise"/>
    <x v="5"/>
    <n v="30"/>
    <n v="30"/>
    <s v=""/>
  </r>
  <r>
    <x v="34"/>
    <d v="2017-10-12T00:00:00"/>
    <s v="Cheque"/>
    <s v="Shirt Prepay - Mark Hooper"/>
    <s v="Merchandise"/>
    <x v="5"/>
    <n v="30"/>
    <n v="30"/>
    <s v=""/>
  </r>
  <r>
    <x v="34"/>
    <d v="2017-10-12T00:00:00"/>
    <s v="Cheque"/>
    <s v="Shirt Prepay - Lorenzo Fogliani"/>
    <s v="Merchandise"/>
    <x v="5"/>
    <n v="30"/>
    <n v="30"/>
    <s v=""/>
  </r>
  <r>
    <x v="34"/>
    <d v="2017-10-12T00:00:00"/>
    <s v="Cheque"/>
    <s v="Shirt Prepay - Lloyd Tifflin"/>
    <s v="Merchandise"/>
    <x v="5"/>
    <n v="30"/>
    <n v="30"/>
    <s v=""/>
  </r>
  <r>
    <x v="34"/>
    <d v="2017-10-12T00:00:00"/>
    <s v="Cheque"/>
    <s v="Membership - Lloyd Tifflin (same payment as B95)"/>
    <s v="Membership Fee"/>
    <x v="2"/>
    <n v="55"/>
    <n v="55"/>
    <s v=""/>
  </r>
  <r>
    <x v="34"/>
    <d v="2017-10-12T00:00:00"/>
    <s v="Cheque"/>
    <s v="2 Shirts Prepay - Paul Cassidy"/>
    <s v="Merchandise"/>
    <x v="5"/>
    <n v="60"/>
    <n v="60"/>
    <s v=""/>
  </r>
  <r>
    <x v="34"/>
    <d v="2017-10-12T00:00:00"/>
    <s v="Cheque"/>
    <s v="Shirt Prepay - Yogesh Jagdale"/>
    <s v="Merchandise"/>
    <x v="5"/>
    <n v="30"/>
    <n v="30"/>
    <s v=""/>
  </r>
  <r>
    <x v="35"/>
    <d v="2017-10-13T00:00:00"/>
    <s v="Cheque"/>
    <s v="Shirt Prepay - Vijay Kumar"/>
    <s v="Merchandise"/>
    <x v="5"/>
    <n v="30"/>
    <n v="30"/>
    <s v=""/>
  </r>
  <r>
    <x v="35"/>
    <d v="2017-10-13T00:00:00"/>
    <s v="Cheque"/>
    <s v="Shirt Prepay - Graham Zemunik"/>
    <s v="Merchandise"/>
    <x v="5"/>
    <n v="30"/>
    <n v="30"/>
    <s v=""/>
  </r>
  <r>
    <x v="35"/>
    <d v="2017-10-13T00:00:00"/>
    <s v="Cheque"/>
    <s v="Shirt Prepay - Mark Charlesworth"/>
    <s v="Merchandise"/>
    <x v="5"/>
    <n v="30"/>
    <n v="30"/>
    <s v=""/>
  </r>
  <r>
    <x v="35"/>
    <d v="2017-10-13T00:00:00"/>
    <s v="Cheque"/>
    <s v="Ace Promotions - 8 WACUA black and gold shirts. Invoice 116331"/>
    <s v="Merchandise"/>
    <x v="5"/>
    <n v="-284.68"/>
    <s v=""/>
    <n v="-284.68"/>
  </r>
  <r>
    <x v="34"/>
    <d v="2017-10-13T00:00:00"/>
    <s v="Cheque"/>
    <s v="Shirt Postage to Belgium for Steve Tripp - Reimburse Trent"/>
    <s v="Merchandise"/>
    <x v="5"/>
    <n v="-27.14"/>
    <s v=""/>
    <n v="-27.14"/>
  </r>
  <r>
    <x v="36"/>
    <d v="2017-10-16T00:00:00"/>
    <s v="Cheque"/>
    <s v="Shirt Prepay - Darren Oliver"/>
    <s v="Merchandise"/>
    <x v="5"/>
    <n v="30"/>
    <n v="30"/>
    <s v=""/>
  </r>
  <r>
    <x v="36"/>
    <d v="2017-10-16T00:00:00"/>
    <s v="Cheque"/>
    <s v="Membership - Darren Oliver"/>
    <s v="Membership Fee"/>
    <x v="2"/>
    <n v="55"/>
    <n v="55"/>
    <s v=""/>
  </r>
  <r>
    <x v="36"/>
    <d v="2017-10-16T00:00:00"/>
    <s v="Cheque"/>
    <s v="Shirt Prepay - Sam Moses"/>
    <s v="Merchandise"/>
    <x v="5"/>
    <n v="30"/>
    <n v="30"/>
    <s v=""/>
  </r>
  <r>
    <x v="37"/>
    <d v="2017-10-17T00:00:00"/>
    <s v="Cheque"/>
    <s v="2 Shirts Prepay - Jeff Brookes"/>
    <s v="Merchandise"/>
    <x v="5"/>
    <n v="60"/>
    <n v="60"/>
    <s v=""/>
  </r>
  <r>
    <x v="38"/>
    <d v="2017-10-18T00:00:00"/>
    <s v="Cheque"/>
    <s v="Cash deposit"/>
    <s v="Transfer"/>
    <x v="0"/>
    <n v="295.5"/>
    <n v="295.5"/>
    <s v=""/>
  </r>
  <r>
    <x v="38"/>
    <d v="2017-10-18T00:00:00"/>
    <s v="Cheque"/>
    <s v="Shirt Payment - Garth McCrorie"/>
    <s v="Merchandise"/>
    <x v="5"/>
    <n v="30"/>
    <n v="30"/>
    <s v=""/>
  </r>
  <r>
    <x v="38"/>
    <d v="2017-10-18T00:00:00"/>
    <s v="Cheque"/>
    <s v="Shirt Payment - Steve Rose"/>
    <s v="Merchandise"/>
    <x v="5"/>
    <n v="30"/>
    <n v="30"/>
    <s v=""/>
  </r>
  <r>
    <x v="38"/>
    <d v="2017-10-18T00:00:00"/>
    <s v="Cheque"/>
    <s v="2 Shirts Payment - Ashlee Kovalevs"/>
    <s v="Merchandise"/>
    <x v="5"/>
    <n v="60"/>
    <n v="60"/>
    <s v=""/>
  </r>
  <r>
    <x v="39"/>
    <d v="2017-10-19T00:00:00"/>
    <s v="Cheque"/>
    <s v="Shirt Payment - Sean Ayres"/>
    <s v="Merchandise"/>
    <x v="5"/>
    <n v="30"/>
    <n v="30"/>
    <s v=""/>
  </r>
  <r>
    <x v="34"/>
    <d v="2017-10-19T00:00:00"/>
    <s v="Cheque"/>
    <s v="Life members' breakfast - Mantra on Hay Z5SZZ719M9"/>
    <s v="Social"/>
    <x v="12"/>
    <n v="-560"/>
    <s v=""/>
    <n v="-560"/>
  </r>
  <r>
    <x v="39"/>
    <d v="2017-10-19T00:00:00"/>
    <s v="Cheque"/>
    <s v="Shirt Payment - Shrikant Ramadurg"/>
    <s v="Merchandise"/>
    <x v="5"/>
    <n v="30"/>
    <n v="30"/>
    <s v=""/>
  </r>
  <r>
    <x v="40"/>
    <d v="2017-10-20T00:00:00"/>
    <s v="Cheque"/>
    <s v="Shirt Payment - Graeme Capper"/>
    <s v="Merchandise"/>
    <x v="5"/>
    <n v="30"/>
    <n v="30"/>
    <s v=""/>
  </r>
  <r>
    <x v="40"/>
    <d v="2017-10-20T00:00:00"/>
    <s v="Cheque"/>
    <s v="Shirt Payment - Trent Steenholdt"/>
    <s v="Merchandise"/>
    <x v="5"/>
    <n v="30"/>
    <n v="30"/>
    <s v=""/>
  </r>
  <r>
    <x v="40"/>
    <d v="2017-10-20T00:00:00"/>
    <s v="Cheque"/>
    <s v="Jacket Payment - Trent Steenholdt"/>
    <s v="Merchandise"/>
    <x v="10"/>
    <n v="55"/>
    <n v="55"/>
    <s v=""/>
  </r>
  <r>
    <x v="40"/>
    <d v="2017-10-20T00:00:00"/>
    <s v="Cheque"/>
    <s v="Shirt Payment - Jim Bell"/>
    <s v="Merchandise"/>
    <x v="5"/>
    <n v="30"/>
    <n v="30"/>
    <s v=""/>
  </r>
  <r>
    <x v="41"/>
    <d v="2017-10-23T00:00:00"/>
    <s v="Cheque"/>
    <s v="Jacket Payment - Ahmad Khan"/>
    <s v="Merchandise"/>
    <x v="10"/>
    <n v="55"/>
    <n v="55"/>
    <s v=""/>
  </r>
  <r>
    <x v="41"/>
    <d v="2017-10-23T00:00:00"/>
    <s v="Cheque"/>
    <s v="Jacket Payment - Mitulkumar Patel"/>
    <s v="Merchandise"/>
    <x v="10"/>
    <n v="55"/>
    <n v="55"/>
    <s v=""/>
  </r>
  <r>
    <x v="41"/>
    <d v="2017-10-23T00:00:00"/>
    <s v="Cheque"/>
    <s v="Jacket Payment - Daniel Gibbons"/>
    <s v="Merchandise"/>
    <x v="10"/>
    <n v="55"/>
    <n v="55"/>
    <s v=""/>
  </r>
  <r>
    <x v="42"/>
    <d v="2017-10-24T00:00:00"/>
    <s v="Cheque"/>
    <s v="Jacket Payment - Mathew Cheeseman"/>
    <s v="Merchandise"/>
    <x v="10"/>
    <n v="55"/>
    <n v="55"/>
    <s v=""/>
  </r>
  <r>
    <x v="43"/>
    <d v="2017-10-25T00:00:00"/>
    <s v="Cheque"/>
    <s v="Jacket Payment - Wayne Barnes"/>
    <s v="Merchandise"/>
    <x v="10"/>
    <n v="55"/>
    <n v="55"/>
    <s v=""/>
  </r>
  <r>
    <x v="43"/>
    <d v="2017-10-25T00:00:00"/>
    <s v="Cheque"/>
    <s v="Jacket Payment - Steve Wenban"/>
    <s v="Merchandise"/>
    <x v="10"/>
    <n v="55"/>
    <n v="55"/>
    <s v=""/>
  </r>
  <r>
    <x v="43"/>
    <d v="2017-10-25T00:00:00"/>
    <s v="Cheque"/>
    <s v="Jacket Payment - David Campbell"/>
    <s v="Merchandise"/>
    <x v="10"/>
    <n v="55"/>
    <n v="55"/>
    <s v=""/>
  </r>
  <r>
    <x v="44"/>
    <d v="2017-10-26T00:00:00"/>
    <s v="Cheque"/>
    <s v="Shirt Payment - T R Singh"/>
    <s v="Merchandise"/>
    <x v="5"/>
    <n v="30"/>
    <n v="30"/>
    <s v=""/>
  </r>
  <r>
    <x v="44"/>
    <d v="2017-10-26T00:00:00"/>
    <s v="Cheque"/>
    <s v="Jacket Payment - T R Singh"/>
    <s v="Merchandise"/>
    <x v="10"/>
    <n v="55"/>
    <n v="55"/>
    <s v=""/>
  </r>
  <r>
    <x v="44"/>
    <d v="2017-10-26T00:00:00"/>
    <s v="Cheque"/>
    <s v="Jacket Payment - Andrew Jones"/>
    <s v="Merchandise"/>
    <x v="10"/>
    <n v="30"/>
    <n v="30"/>
    <s v=""/>
  </r>
  <r>
    <x v="45"/>
    <d v="2017-10-30T00:00:00"/>
    <s v="Cheque"/>
    <s v="Life Member Blazer - Bousfields INV00001649"/>
    <s v="Miscellaneous"/>
    <x v="8"/>
    <n v="-373"/>
    <s v=""/>
    <n v="-373"/>
  </r>
  <r>
    <x v="45"/>
    <d v="2017-10-31T00:00:00"/>
    <s v="Cheque"/>
    <s v="Jacket Payment - Steve Tripp"/>
    <s v="Merchandise"/>
    <x v="10"/>
    <n v="80"/>
    <n v="80"/>
    <s v=""/>
  </r>
  <r>
    <x v="45"/>
    <d v="2017-10-31T00:00:00"/>
    <s v="Cheque"/>
    <s v="International Payment Fee - Steve Tripp Jacket"/>
    <s v="Miscellaneous"/>
    <x v="10"/>
    <n v="-10"/>
    <s v=""/>
    <n v="-10"/>
  </r>
  <r>
    <x v="45"/>
    <d v="2017-10-31T00:00:00"/>
    <s v="Cheque"/>
    <s v="Ace Promotions - Shirts and Jackets. Invoice 116356"/>
    <s v="Merchandise"/>
    <x v="10"/>
    <n v="-2092"/>
    <s v=""/>
    <n v="-2092"/>
  </r>
  <r>
    <x v="45"/>
    <d v="2017-10-31T00:00:00"/>
    <s v="Cheque"/>
    <s v="Ace Promotions - 2 more shirts. Invoice 116361"/>
    <s v="Merchandise"/>
    <x v="5"/>
    <n v="-71.17"/>
    <s v=""/>
    <n v="-71.17"/>
  </r>
  <r>
    <x v="45"/>
    <d v="2017-10-31T00:00:00"/>
    <s v="Cheque"/>
    <s v="Interest"/>
    <s v="Interest"/>
    <x v="3"/>
    <n v="0.14000000000000001"/>
    <n v="0.14000000000000001"/>
    <s v=""/>
  </r>
  <r>
    <x v="46"/>
    <d v="2017-11-01T00:00:00"/>
    <s v="Cheque"/>
    <s v="Shirt Payment - Jarryd Buscall"/>
    <s v="Merchandise"/>
    <x v="5"/>
    <n v="30"/>
    <n v="30"/>
    <s v=""/>
  </r>
  <r>
    <x v="46"/>
    <d v="2017-11-01T00:00:00"/>
    <s v="Cheque"/>
    <s v="Jacket Payment - Peter Graham"/>
    <s v="Merchandise"/>
    <x v="10"/>
    <n v="55"/>
    <n v="55"/>
    <s v=""/>
  </r>
  <r>
    <x v="46"/>
    <d v="2017-11-01T00:00:00"/>
    <s v="Cheque"/>
    <s v="Shirt Payment - Shane Boyle"/>
    <s v="Merchandise"/>
    <x v="5"/>
    <n v="30"/>
    <n v="30"/>
    <s v=""/>
  </r>
  <r>
    <x v="46"/>
    <d v="2017-11-01T00:00:00"/>
    <s v="Cheque"/>
    <s v="Shirt Payment - David Krieg"/>
    <s v="Merchandise"/>
    <x v="5"/>
    <n v="30"/>
    <n v="30"/>
    <s v=""/>
  </r>
  <r>
    <x v="46"/>
    <d v="2017-11-01T00:00:00"/>
    <s v="Cheque"/>
    <s v="Jacket Payment - Sam Moses"/>
    <s v="Merchandise"/>
    <x v="10"/>
    <n v="55"/>
    <n v="55"/>
    <s v=""/>
  </r>
  <r>
    <x v="46"/>
    <d v="2017-11-01T00:00:00"/>
    <s v="Cheque"/>
    <s v="Jacket Payment - Michael Kovalevs"/>
    <s v="Merchandise"/>
    <x v="10"/>
    <n v="55"/>
    <n v="55"/>
    <s v=""/>
  </r>
  <r>
    <x v="47"/>
    <d v="2017-11-02T00:00:00"/>
    <s v="Cheque"/>
    <s v="Shirt Payment - Ronan DeGrussa"/>
    <s v="Merchandise"/>
    <x v="5"/>
    <n v="30"/>
    <n v="30"/>
    <s v=""/>
  </r>
  <r>
    <x v="47"/>
    <d v="2017-11-02T00:00:00"/>
    <s v="Cheque"/>
    <s v="Jacket Payment - Nathan Johnstone"/>
    <s v="Merchandise"/>
    <x v="10"/>
    <n v="55"/>
    <n v="55"/>
    <s v=""/>
  </r>
  <r>
    <x v="47"/>
    <d v="2017-11-02T00:00:00"/>
    <s v="Cheque"/>
    <s v="Shirt Payment - Glen Morgan"/>
    <s v="Merchandise"/>
    <x v="5"/>
    <n v="30"/>
    <n v="30"/>
    <s v=""/>
  </r>
  <r>
    <x v="47"/>
    <d v="2017-11-02T00:00:00"/>
    <s v="Cheque"/>
    <s v="Membership - George Burgum (cash deposit)"/>
    <s v="Membership Fee"/>
    <x v="2"/>
    <n v="55"/>
    <n v="55"/>
    <s v=""/>
  </r>
  <r>
    <x v="47"/>
    <d v="2017-11-02T00:00:00"/>
    <s v="Cheque"/>
    <s v="Shirt Payment - Chaapa Pelpola"/>
    <s v="Merchandise"/>
    <x v="5"/>
    <n v="30"/>
    <n v="30"/>
    <s v=""/>
  </r>
  <r>
    <x v="48"/>
    <d v="2017-11-03T00:00:00"/>
    <s v="Cheque"/>
    <s v="Jacket Payment - Andrew Jones"/>
    <s v="Merchandise"/>
    <x v="10"/>
    <n v="25"/>
    <n v="25"/>
    <s v=""/>
  </r>
  <r>
    <x v="48"/>
    <d v="2017-11-03T00:00:00"/>
    <s v="Cheque"/>
    <s v="Jacket Payment - Jack Paterson"/>
    <s v="Merchandise"/>
    <x v="10"/>
    <n v="55"/>
    <n v="55"/>
    <s v=""/>
  </r>
  <r>
    <x v="48"/>
    <d v="2017-11-03T00:00:00"/>
    <s v="Cheque"/>
    <s v="Shirt Payment - Chad Manos"/>
    <s v="Merchandise"/>
    <x v="5"/>
    <n v="5"/>
    <n v="5"/>
    <s v=""/>
  </r>
  <r>
    <x v="49"/>
    <d v="2017-11-06T00:00:00"/>
    <s v="Cheque"/>
    <s v="Jacket Payment - Mick Press"/>
    <s v="Merchandise"/>
    <x v="10"/>
    <n v="55"/>
    <n v="55"/>
    <s v=""/>
  </r>
  <r>
    <x v="49"/>
    <d v="2017-11-06T00:00:00"/>
    <s v="Cheque"/>
    <s v="Jacket Payment - Nathan Gilders"/>
    <s v="Merchandise"/>
    <x v="10"/>
    <n v="55"/>
    <n v="55"/>
    <s v=""/>
  </r>
  <r>
    <x v="50"/>
    <d v="2017-11-20T00:00:00"/>
    <s v="Cheque"/>
    <s v="Shirt Payment - Marcelo Ferreira"/>
    <s v="Merchandise"/>
    <x v="5"/>
    <n v="30"/>
    <n v="30"/>
    <s v=""/>
  </r>
  <r>
    <x v="50"/>
    <d v="2017-11-20T00:00:00"/>
    <s v="Cheque"/>
    <s v="Postage - Steve Tripp Jacket"/>
    <s v="Merchandise"/>
    <x v="10"/>
    <n v="-32.99"/>
    <s v=""/>
    <n v="-32.99"/>
  </r>
  <r>
    <x v="50"/>
    <d v="2017-11-20T00:00:00"/>
    <s v="Cheque"/>
    <s v="Printing - Mick Martell Memorabilia"/>
    <s v="Miscellaneous"/>
    <x v="8"/>
    <n v="-22"/>
    <s v=""/>
    <n v="-22"/>
  </r>
  <r>
    <x v="50"/>
    <d v="2017-11-20T00:00:00"/>
    <s v="Cheque"/>
    <s v="Framing - Mick Martell Memorabilia"/>
    <s v="Miscellaneous"/>
    <x v="8"/>
    <n v="-121"/>
    <s v=""/>
    <n v="-121"/>
  </r>
  <r>
    <x v="50"/>
    <d v="2017-11-20T00:00:00"/>
    <s v="Cheque"/>
    <s v="Shirt Payment - Mike Tindall"/>
    <s v="Merchandise"/>
    <x v="5"/>
    <n v="30"/>
    <n v="30"/>
    <s v=""/>
  </r>
  <r>
    <x v="50"/>
    <d v="2017-11-20T00:00:00"/>
    <s v="Cheque"/>
    <s v="Membership - John Fairclough"/>
    <s v="Membership Fee"/>
    <x v="2"/>
    <n v="55"/>
    <n v="55"/>
    <s v=""/>
  </r>
  <r>
    <x v="50"/>
    <d v="2017-11-20T00:00:00"/>
    <s v="Cheque"/>
    <s v="Membership - Steve O'Dea"/>
    <s v="Membership Fee"/>
    <x v="2"/>
    <n v="55"/>
    <n v="55"/>
    <s v=""/>
  </r>
  <r>
    <x v="51"/>
    <d v="2017-11-22T00:00:00"/>
    <s v="Cheque"/>
    <s v="Trophy Payment - Trophy Choice O'Connor"/>
    <s v="Miscellaneous"/>
    <x v="8"/>
    <n v="-92.2"/>
    <s v=""/>
    <n v="-92.2"/>
  </r>
  <r>
    <x v="52"/>
    <d v="2017-11-27T00:00:00"/>
    <s v="Cheque"/>
    <s v="Old shirt and cap payment - Stephen O'Dea"/>
    <s v="Merchandise"/>
    <x v="5"/>
    <n v="30"/>
    <n v="30"/>
    <s v=""/>
  </r>
  <r>
    <x v="52"/>
    <d v="2017-11-27T00:00:00"/>
    <s v="Cheque"/>
    <s v="Refund Daniel Smith WACA Jacket (reimburse Andrew Micenko)"/>
    <s v="Merchandise"/>
    <x v="10"/>
    <n v="-65"/>
    <s v=""/>
    <n v="-65"/>
  </r>
  <r>
    <x v="53"/>
    <d v="2017-11-27T00:00:00"/>
    <s v="Cheque"/>
    <s v="Todd Rann 480 Bar Tab - reimburse Trent Steenholdt"/>
    <s v="Social"/>
    <x v="13"/>
    <n v="-120"/>
    <s v=""/>
    <n v="-120"/>
  </r>
  <r>
    <x v="54"/>
    <d v="2017-11-29T00:00:00"/>
    <s v="Cheque"/>
    <s v="Membership - Shane Boyle"/>
    <s v="Membership Fee"/>
    <x v="2"/>
    <n v="55"/>
    <n v="55"/>
    <s v=""/>
  </r>
  <r>
    <x v="55"/>
    <d v="2017-11-30T00:00:00"/>
    <s v="Cheque"/>
    <s v="Interest"/>
    <s v="Interest"/>
    <x v="3"/>
    <n v="0.17"/>
    <n v="0.17"/>
    <s v=""/>
  </r>
  <r>
    <x v="56"/>
    <d v="2017-11-12T00:00:00"/>
    <s v="Cheque"/>
    <s v="Membership - Rhodri Harris"/>
    <s v="Membership Fee"/>
    <x v="2"/>
    <n v="55"/>
    <n v="55"/>
    <s v=""/>
  </r>
  <r>
    <x v="56"/>
    <d v="2017-12-11T00:00:00"/>
    <s v="Cheque"/>
    <s v="Life Members' Breakfast - Daniel Gibbons and Ashlee Kovalevs"/>
    <s v="Social"/>
    <x v="12"/>
    <n v="40"/>
    <n v="40"/>
    <s v=""/>
  </r>
  <r>
    <x v="56"/>
    <d v="2017-12-11T00:00:00"/>
    <s v="Cheque"/>
    <s v="Life Members' Breakfast - Yogesh Jagdale"/>
    <s v="Social"/>
    <x v="12"/>
    <n v="20"/>
    <n v="20"/>
    <s v=""/>
  </r>
  <r>
    <x v="57"/>
    <d v="2017-12-13T00:00:00"/>
    <s v="Cheque"/>
    <s v="Life Members' Breakfast - Andrew Micenko"/>
    <s v="Social"/>
    <x v="12"/>
    <n v="20"/>
    <n v="20"/>
    <s v=""/>
  </r>
  <r>
    <x v="58"/>
    <d v="2017-12-14T00:00:00"/>
    <s v="Cheque"/>
    <s v="Life Members' Breakfast - John Sherry"/>
    <s v="Social"/>
    <x v="12"/>
    <n v="20"/>
    <n v="20"/>
    <s v=""/>
  </r>
  <r>
    <x v="59"/>
    <d v="2017-12-20T00:00:00"/>
    <s v="Cheque"/>
    <s v="Life Members' Breakfast - Matthew Hall"/>
    <s v="Social"/>
    <x v="12"/>
    <n v="20"/>
    <n v="20"/>
    <s v=""/>
  </r>
  <r>
    <x v="59"/>
    <d v="2017-12-20T00:00:00"/>
    <s v="Cheque"/>
    <s v="Membership - Steve Rose"/>
    <s v="Membership Fee"/>
    <x v="2"/>
    <n v="55"/>
    <n v="55"/>
    <s v=""/>
  </r>
  <r>
    <x v="60"/>
    <d v="2017-12-20T00:00:00"/>
    <s v="Cheque"/>
    <s v="Membership - Paul Wilson"/>
    <s v="Membership Fee"/>
    <x v="2"/>
    <n v="55"/>
    <n v="55"/>
    <s v=""/>
  </r>
  <r>
    <x v="61"/>
    <d v="2017-12-21T00:00:00"/>
    <s v="Cheque"/>
    <s v="November General Meeting BBQ - Reimburse David Campbell"/>
    <s v="Social"/>
    <x v="14"/>
    <n v="-150"/>
    <s v=""/>
    <n v="-150"/>
  </r>
  <r>
    <x v="62"/>
    <d v="2017-12-22T00:00:00"/>
    <s v="Cheque"/>
    <s v="Membership - WACA Payment"/>
    <s v="Membership Fee"/>
    <x v="15"/>
    <n v="4950"/>
    <n v="4950"/>
    <s v=""/>
  </r>
  <r>
    <x v="63"/>
    <d v="2017-12-27T00:00:00"/>
    <s v="Cheque"/>
    <s v="Membership - Wayne Barnes"/>
    <s v="Membership Fee"/>
    <x v="2"/>
    <n v="55"/>
    <n v="55"/>
    <s v=""/>
  </r>
  <r>
    <x v="64"/>
    <d v="2017-12-27T00:00:00"/>
    <s v="Cheque"/>
    <s v="Donation - Bill Reynolds"/>
    <s v="Miscellaneous"/>
    <x v="8"/>
    <n v="50"/>
    <n v="50"/>
    <s v=""/>
  </r>
  <r>
    <x v="65"/>
    <d v="2017-12-31T00:00:00"/>
    <s v="Cheque"/>
    <s v="Interest"/>
    <s v="Interest"/>
    <x v="3"/>
    <n v="0.2"/>
    <n v="0.2"/>
    <s v=""/>
  </r>
  <r>
    <x v="66"/>
    <d v="2018-01-16T00:00:00"/>
    <s v="Cheque"/>
    <s v="Transfer - Depositing funds to bonus savings account"/>
    <s v="Transfer"/>
    <x v="0"/>
    <n v="-4286.07"/>
    <s v=""/>
    <n v="-4286.07"/>
  </r>
  <r>
    <x v="66"/>
    <d v="2018-01-16T00:00:00"/>
    <s v="Cheque"/>
    <s v="Refund - Steve Rose extra membership payment"/>
    <s v="Membership Fee"/>
    <x v="2"/>
    <n v="-55"/>
    <s v=""/>
    <n v="-55"/>
  </r>
  <r>
    <x v="67"/>
    <d v="2018-01-17T00:00:00"/>
    <s v="Cheque"/>
    <s v="Membership - Connor Whelan"/>
    <s v="Membership Fee"/>
    <x v="2"/>
    <n v="55"/>
    <n v="55"/>
    <s v=""/>
  </r>
  <r>
    <x v="68"/>
    <d v="2018-01-18T00:00:00"/>
    <s v="Cheque"/>
    <s v="Membership - Glen Morgan"/>
    <s v="Membership Fee"/>
    <x v="2"/>
    <n v="55"/>
    <n v="55"/>
    <s v=""/>
  </r>
  <r>
    <x v="69"/>
    <d v="2018-01-29T00:00:00"/>
    <s v="Cheque"/>
    <s v="Cash deposit"/>
    <s v="Transfer"/>
    <x v="0"/>
    <n v="135.80000000000001"/>
    <n v="135.80000000000001"/>
    <s v=""/>
  </r>
  <r>
    <x v="70"/>
    <d v="2018-01-31T00:00:00"/>
    <s v="Cheque"/>
    <s v="Interest"/>
    <s v="Interest"/>
    <x v="3"/>
    <n v="0.31"/>
    <n v="0.31"/>
    <s v=""/>
  </r>
  <r>
    <x v="71"/>
    <d v="2018-02-20T00:00:00"/>
    <s v="Cheque"/>
    <s v="Dinner - Ahmad Khan"/>
    <s v="Social"/>
    <x v="16"/>
    <n v="35"/>
    <n v="35"/>
    <s v=""/>
  </r>
  <r>
    <x v="71"/>
    <d v="2018-02-20T00:00:00"/>
    <s v="Cheque"/>
    <s v="February general meeting bar tab -_x000a_reimburse Andrew Micenko (partial - total $80.5)"/>
    <s v="Social"/>
    <x v="16"/>
    <n v="-70"/>
    <s v=""/>
    <n v="-70"/>
  </r>
  <r>
    <x v="72"/>
    <d v="2018-02-21T00:00:00"/>
    <s v="Cheque"/>
    <s v="Dinner - Fiona Sinclair"/>
    <s v="Social"/>
    <x v="16"/>
    <n v="35"/>
    <n v="35"/>
    <s v=""/>
  </r>
  <r>
    <x v="72"/>
    <d v="2018-02-21T00:00:00"/>
    <s v="Cheque"/>
    <s v="Dinner - Fiona Sinclair partner"/>
    <s v="Social"/>
    <x v="16"/>
    <n v="10"/>
    <n v="10"/>
    <s v=""/>
  </r>
  <r>
    <x v="73"/>
    <d v="2018-02-22T00:00:00"/>
    <s v="Cheque"/>
    <s v="Dinner - John Taylor"/>
    <s v="Social"/>
    <x v="16"/>
    <n v="35"/>
    <n v="35"/>
    <s v=""/>
  </r>
  <r>
    <x v="73"/>
    <d v="2018-02-22T00:00:00"/>
    <s v="Cheque"/>
    <s v="Dinner - Mathew Cheeseman"/>
    <s v="Social"/>
    <x v="16"/>
    <n v="35"/>
    <n v="35"/>
    <s v=""/>
  </r>
  <r>
    <x v="74"/>
    <d v="2018-02-23T00:00:00"/>
    <s v="Cheque"/>
    <s v="Dinner - Ranjit Ratnayake"/>
    <s v="Social"/>
    <x v="16"/>
    <n v="35"/>
    <n v="35"/>
    <s v=""/>
  </r>
  <r>
    <x v="74"/>
    <d v="2018-02-23T00:00:00"/>
    <s v="Cheque"/>
    <s v="Dinner - Ranjit Ratnayake partner"/>
    <s v="Social"/>
    <x v="16"/>
    <n v="10"/>
    <n v="10"/>
    <s v=""/>
  </r>
  <r>
    <x v="74"/>
    <d v="2018-02-23T00:00:00"/>
    <s v="Cheque"/>
    <s v="Dinner - John Sherry"/>
    <s v="Social"/>
    <x v="16"/>
    <n v="35"/>
    <n v="35"/>
    <s v=""/>
  </r>
  <r>
    <x v="74"/>
    <d v="2018-02-23T00:00:00"/>
    <s v="Cheque"/>
    <s v="Dinner - John Sherry partner"/>
    <s v="Social"/>
    <x v="16"/>
    <n v="10"/>
    <n v="10"/>
    <s v=""/>
  </r>
  <r>
    <x v="75"/>
    <d v="2018-02-26T00:00:00"/>
    <s v="Cheque"/>
    <s v="Dinner - Jarryd Buscall"/>
    <s v="Social"/>
    <x v="16"/>
    <n v="35"/>
    <n v="35"/>
    <s v=""/>
  </r>
  <r>
    <x v="75"/>
    <d v="2018-02-26T00:00:00"/>
    <s v="Cheque"/>
    <s v="Dinner - Todd Rann"/>
    <s v="Social"/>
    <x v="16"/>
    <n v="35"/>
    <n v="35"/>
    <s v=""/>
  </r>
  <r>
    <x v="75"/>
    <d v="2018-02-26T00:00:00"/>
    <s v="Cheque"/>
    <s v="Dinner - Andrew Micenko"/>
    <s v="Social"/>
    <x v="16"/>
    <n v="35"/>
    <n v="35"/>
    <s v=""/>
  </r>
  <r>
    <x v="75"/>
    <d v="2018-02-26T00:00:00"/>
    <s v="Cheque"/>
    <s v="Dinner - Stephen Farrell"/>
    <s v="Social"/>
    <x v="16"/>
    <n v="35"/>
    <n v="35"/>
    <s v=""/>
  </r>
  <r>
    <x v="75"/>
    <d v="2018-02-26T00:00:00"/>
    <s v="Cheque"/>
    <s v="Dinner - Jamie Thomas"/>
    <s v="Social"/>
    <x v="16"/>
    <n v="35"/>
    <n v="35"/>
    <s v=""/>
  </r>
  <r>
    <x v="75"/>
    <d v="2018-02-26T00:00:00"/>
    <s v="Cheque"/>
    <s v="Dinner - Mahesh Gopukuttan"/>
    <s v="Social"/>
    <x v="16"/>
    <n v="35"/>
    <n v="35"/>
    <s v=""/>
  </r>
  <r>
    <x v="75"/>
    <d v="2018-02-26T00:00:00"/>
    <s v="Cheque"/>
    <s v="Dinner - Mahesh Gopukuttan partner"/>
    <s v="Social"/>
    <x v="16"/>
    <n v="10"/>
    <n v="10"/>
    <s v=""/>
  </r>
  <r>
    <x v="75"/>
    <d v="2018-02-26T00:00:00"/>
    <s v="Cheque"/>
    <s v="Dinner - David Campbell"/>
    <s v="Social"/>
    <x v="16"/>
    <n v="35"/>
    <n v="35"/>
    <s v=""/>
  </r>
  <r>
    <x v="75"/>
    <d v="2018-02-26T00:00:00"/>
    <s v="Cheque"/>
    <s v="Dinner - Colin Ogilvie"/>
    <s v="Social"/>
    <x v="16"/>
    <n v="35"/>
    <n v="35"/>
    <s v=""/>
  </r>
  <r>
    <x v="75"/>
    <d v="2018-02-26T00:00:00"/>
    <s v="Cheque"/>
    <s v="Dinner - Colin Ogilvie partner"/>
    <s v="Social"/>
    <x v="16"/>
    <n v="10"/>
    <n v="10"/>
    <s v=""/>
  </r>
  <r>
    <x v="75"/>
    <d v="2018-02-26T00:00:00"/>
    <s v="Cheque"/>
    <s v="Dinner - John Gartner"/>
    <s v="Social"/>
    <x v="16"/>
    <n v="35"/>
    <n v="35"/>
    <s v=""/>
  </r>
  <r>
    <x v="75"/>
    <d v="2018-02-26T00:00:00"/>
    <s v="Cheque"/>
    <s v="Dinner - John Gartner partner"/>
    <s v="Social"/>
    <x v="16"/>
    <n v="10"/>
    <n v="10"/>
    <s v=""/>
  </r>
  <r>
    <x v="75"/>
    <d v="2018-02-26T00:00:00"/>
    <s v="Cheque"/>
    <s v="Dinner - James Hewitt"/>
    <s v="Social"/>
    <x v="16"/>
    <n v="35"/>
    <n v="35"/>
    <s v=""/>
  </r>
  <r>
    <x v="75"/>
    <d v="2018-02-26T00:00:00"/>
    <s v="Cheque"/>
    <s v="Dinner - James Hewitt partner"/>
    <s v="Social"/>
    <x v="16"/>
    <n v="10"/>
    <n v="10"/>
    <s v=""/>
  </r>
  <r>
    <x v="75"/>
    <d v="2018-02-26T00:00:00"/>
    <s v="Cheque"/>
    <s v="Dinner - Ashlee Kovalevs"/>
    <s v="Social"/>
    <x v="16"/>
    <n v="35"/>
    <n v="35"/>
    <s v=""/>
  </r>
  <r>
    <x v="75"/>
    <d v="2018-02-26T00:00:00"/>
    <s v="Cheque"/>
    <s v="Dinner - Michael Kovalevs"/>
    <s v="Social"/>
    <x v="16"/>
    <n v="35"/>
    <n v="35"/>
    <s v=""/>
  </r>
  <r>
    <x v="75"/>
    <d v="2018-02-26T00:00:00"/>
    <s v="Cheque"/>
    <s v="Dinner - Michael Kovalevs partner"/>
    <s v="Social"/>
    <x v="16"/>
    <n v="10"/>
    <n v="10"/>
    <s v=""/>
  </r>
  <r>
    <x v="76"/>
    <d v="2018-02-27T00:00:00"/>
    <s v="Cheque"/>
    <s v="Dinner - Glenn Morgan"/>
    <s v="Social"/>
    <x v="16"/>
    <n v="35"/>
    <n v="35"/>
    <s v=""/>
  </r>
  <r>
    <x v="76"/>
    <d v="2018-02-27T00:00:00"/>
    <s v="Cheque"/>
    <s v="Dinner - Glenn Morgan partner"/>
    <s v="Social"/>
    <x v="16"/>
    <n v="10"/>
    <n v="10"/>
    <s v=""/>
  </r>
  <r>
    <x v="76"/>
    <d v="2018-02-27T00:00:00"/>
    <s v="Cheque"/>
    <s v="Dinner - Stephen Lamb"/>
    <s v="Social"/>
    <x v="16"/>
    <n v="35"/>
    <n v="35"/>
    <s v=""/>
  </r>
  <r>
    <x v="76"/>
    <d v="2018-02-27T00:00:00"/>
    <s v="Cheque"/>
    <s v="Dinner - Nick Walters"/>
    <s v="Social"/>
    <x v="16"/>
    <n v="35"/>
    <n v="35"/>
    <s v=""/>
  </r>
  <r>
    <x v="76"/>
    <d v="2018-02-27T00:00:00"/>
    <s v="Cheque"/>
    <s v="Dinner - Kate Holloman"/>
    <s v="Social"/>
    <x v="16"/>
    <n v="35"/>
    <n v="35"/>
    <s v=""/>
  </r>
  <r>
    <x v="76"/>
    <d v="2018-02-27T00:00:00"/>
    <s v="Cheque"/>
    <s v="Dinner - Shrikant Ramadurg"/>
    <s v="Social"/>
    <x v="16"/>
    <n v="35"/>
    <n v="35"/>
    <s v=""/>
  </r>
  <r>
    <x v="76"/>
    <d v="2018-02-27T00:00:00"/>
    <s v="Cheque"/>
    <s v="Dinner - Sean Ayres"/>
    <s v="Social"/>
    <x v="16"/>
    <n v="35"/>
    <n v="35"/>
    <s v=""/>
  </r>
  <r>
    <x v="76"/>
    <d v="2018-02-27T00:00:00"/>
    <s v="Cheque"/>
    <s v="Dinner - Darryl Power"/>
    <s v="Social"/>
    <x v="16"/>
    <n v="35"/>
    <n v="35"/>
    <s v=""/>
  </r>
  <r>
    <x v="77"/>
    <d v="2018-02-28T00:00:00"/>
    <s v="Cheque"/>
    <s v="Dinner - Vijay Kumar"/>
    <s v="Social"/>
    <x v="16"/>
    <n v="35"/>
    <n v="35"/>
    <s v=""/>
  </r>
  <r>
    <x v="77"/>
    <d v="2018-02-28T00:00:00"/>
    <s v="Cheque"/>
    <s v="Interest"/>
    <s v="Interest"/>
    <x v="3"/>
    <n v="0.3"/>
    <n v="0.3"/>
    <s v=""/>
  </r>
  <r>
    <x v="78"/>
    <d v="2018-03-01T00:00:00"/>
    <s v="Cheque"/>
    <s v="Dinner - Daniel Smith"/>
    <s v="Social"/>
    <x v="16"/>
    <n v="35"/>
    <n v="35"/>
    <s v=""/>
  </r>
  <r>
    <x v="78"/>
    <d v="2018-03-01T00:00:00"/>
    <s v="Cheque"/>
    <s v="Dinner - Daniel Smith partner"/>
    <s v="Social"/>
    <x v="16"/>
    <n v="10"/>
    <n v="10"/>
    <s v=""/>
  </r>
  <r>
    <x v="78"/>
    <d v="2018-03-01T00:00:00"/>
    <s v="Cheque"/>
    <s v="Certificate frames and printing - Reimburse Trent Steenholdt"/>
    <s v="Miscellaneous"/>
    <x v="8"/>
    <n v="-41.1"/>
    <s v=""/>
    <n v="-41.1"/>
  </r>
  <r>
    <x v="78"/>
    <d v="2018-03-01T00:00:00"/>
    <s v="Cheque"/>
    <s v="Dinner - catering"/>
    <s v="Social"/>
    <x v="16"/>
    <n v="-1950"/>
    <s v=""/>
    <n v="-1950"/>
  </r>
  <r>
    <x v="79"/>
    <d v="2018-03-03T00:00:00"/>
    <s v="Cheque"/>
    <s v="Peter McConnell Medal certificate - Reimburse Trent Steenholdt"/>
    <s v="Miscellaneous"/>
    <x v="8"/>
    <n v="-17.940000000000001"/>
    <s v=""/>
    <n v="-17.940000000000001"/>
  </r>
  <r>
    <x v="80"/>
    <d v="2018-03-04T00:00:00"/>
    <s v="Cheque"/>
    <s v="Dinner - table quiz prize - Reimburse Andrew Micenko"/>
    <s v="Social"/>
    <x v="16"/>
    <n v="-88.08"/>
    <s v=""/>
    <n v="-88.08"/>
  </r>
  <r>
    <x v="80"/>
    <d v="2018-03-04T00:00:00"/>
    <s v="Cheque"/>
    <s v="Photography gift - Reimburse Andrew Micenko"/>
    <s v="Miscellaneous"/>
    <x v="8"/>
    <n v="-86.98"/>
    <s v=""/>
    <n v="-86.98"/>
  </r>
  <r>
    <x v="80"/>
    <d v="2018-03-04T00:00:00"/>
    <s v="Cheque"/>
    <s v="Dinner - venue decorations (balloons) - Reimburse Andrew Micenko"/>
    <s v="Social"/>
    <x v="16"/>
    <n v="-120"/>
    <s v=""/>
    <n v="-120"/>
  </r>
  <r>
    <x v="81"/>
    <d v="2018-03-05T00:00:00"/>
    <s v="Cheque"/>
    <s v="Dinner - Matthew Hall"/>
    <s v="Social"/>
    <x v="16"/>
    <n v="35"/>
    <n v="35"/>
    <s v=""/>
  </r>
  <r>
    <x v="81"/>
    <d v="2018-03-05T00:00:00"/>
    <s v="Cheque"/>
    <s v="Dinner - Garth McCrorie"/>
    <s v="Social"/>
    <x v="16"/>
    <n v="35"/>
    <n v="35"/>
    <s v=""/>
  </r>
  <r>
    <x v="82"/>
    <d v="2018-03-06T00:00:00"/>
    <s v="Cheque"/>
    <s v="Dinner - Justin Shakeshaft"/>
    <s v="Social"/>
    <x v="16"/>
    <n v="35"/>
    <n v="35"/>
    <s v=""/>
  </r>
  <r>
    <x v="82"/>
    <d v="2018-03-06T00:00:00"/>
    <s v="Cheque"/>
    <s v="Dinner - Justin Shakeshaft partner"/>
    <s v="Social"/>
    <x v="16"/>
    <n v="10"/>
    <n v="10"/>
    <s v=""/>
  </r>
  <r>
    <x v="83"/>
    <d v="2018-03-07T00:00:00"/>
    <s v="Cheque"/>
    <s v="Dinner - Dean Trigg"/>
    <s v="Social"/>
    <x v="16"/>
    <n v="35"/>
    <n v="35"/>
    <s v=""/>
  </r>
  <r>
    <x v="83"/>
    <d v="2018-03-07T00:00:00"/>
    <s v="Cheque"/>
    <s v="Dinner - Martin Brennan"/>
    <s v="Social"/>
    <x v="16"/>
    <n v="35"/>
    <n v="35"/>
    <s v=""/>
  </r>
  <r>
    <x v="83"/>
    <d v="2018-03-07T00:00:00"/>
    <s v="Cheque"/>
    <s v="Dinner - Martin Brennan partner"/>
    <s v="Social"/>
    <x v="16"/>
    <n v="10"/>
    <n v="10"/>
    <s v=""/>
  </r>
  <r>
    <x v="83"/>
    <d v="2018-03-07T00:00:00"/>
    <s v="Cheque"/>
    <s v="Dinner - Trent Steenholdt"/>
    <s v="Social"/>
    <x v="16"/>
    <n v="35"/>
    <n v="35"/>
    <s v=""/>
  </r>
  <r>
    <x v="83"/>
    <d v="2018-03-07T00:00:00"/>
    <s v="Cheque"/>
    <s v="Dinner - Trent Steenholdt partner"/>
    <s v="Social"/>
    <x v="16"/>
    <n v="10"/>
    <n v="10"/>
    <s v=""/>
  </r>
  <r>
    <x v="83"/>
    <d v="2018-03-07T00:00:00"/>
    <s v="Cheque"/>
    <s v="Dinner - Jack Paterson"/>
    <s v="Social"/>
    <x v="16"/>
    <n v="35"/>
    <n v="35"/>
    <s v=""/>
  </r>
  <r>
    <x v="84"/>
    <d v="2018-03-08T00:00:00"/>
    <s v="Cheque"/>
    <s v="Breakfast - Dean Trigg"/>
    <s v="Social"/>
    <x v="17"/>
    <n v="20"/>
    <n v="20"/>
    <s v=""/>
  </r>
  <r>
    <x v="84"/>
    <d v="2018-03-08T00:00:00"/>
    <s v="Cheque"/>
    <s v="Breakfast - John Taylor"/>
    <s v="Social"/>
    <x v="17"/>
    <n v="20"/>
    <n v="20"/>
    <s v=""/>
  </r>
  <r>
    <x v="82"/>
    <d v="2018-03-08T00:00:00"/>
    <s v="Cheque"/>
    <s v="Dinner - Partner gifts (Cheque 30 reimburse to Stephen Lamb)"/>
    <s v="Social"/>
    <x v="16"/>
    <n v="-374"/>
    <s v=""/>
    <n v="-374"/>
  </r>
  <r>
    <x v="85"/>
    <d v="2018-03-09T00:00:00"/>
    <s v="Cheque"/>
    <s v="Breakfast - Chad Manos"/>
    <s v="Social"/>
    <x v="17"/>
    <n v="20"/>
    <n v="20"/>
    <s v=""/>
  </r>
  <r>
    <x v="85"/>
    <d v="2018-03-09T00:00:00"/>
    <s v="Cheque"/>
    <s v="Breakfast - Nick Walters"/>
    <s v="Social"/>
    <x v="17"/>
    <n v="20"/>
    <n v="20"/>
    <s v=""/>
  </r>
  <r>
    <x v="85"/>
    <d v="2018-03-09T00:00:00"/>
    <s v="Cheque"/>
    <s v="Dinner - Fred Davis"/>
    <s v="Social"/>
    <x v="16"/>
    <n v="35"/>
    <n v="35"/>
    <s v=""/>
  </r>
  <r>
    <x v="86"/>
    <d v="2018-03-12T00:00:00"/>
    <s v="Cheque"/>
    <s v="Breakfast - Shane Boyle"/>
    <s v="Social"/>
    <x v="17"/>
    <n v="20"/>
    <n v="20"/>
    <s v=""/>
  </r>
  <r>
    <x v="86"/>
    <d v="2018-03-12T00:00:00"/>
    <s v="Cheque"/>
    <s v="Breakfast - Stephen O'Dea"/>
    <s v="Social"/>
    <x v="17"/>
    <n v="20"/>
    <n v="20"/>
    <s v=""/>
  </r>
  <r>
    <x v="82"/>
    <d v="2018-03-13T00:00:00"/>
    <s v="Cheque"/>
    <s v="Dinner - Todd Rann refund (life member)"/>
    <s v="Social"/>
    <x v="16"/>
    <n v="-35"/>
    <s v=""/>
    <n v="-35"/>
  </r>
  <r>
    <x v="87"/>
    <d v="2018-03-13T00:00:00"/>
    <s v="Cheque"/>
    <s v="Breakfast - Andrew Micenko"/>
    <s v="Social"/>
    <x v="17"/>
    <n v="20"/>
    <n v="20"/>
    <s v=""/>
  </r>
  <r>
    <x v="87"/>
    <d v="2018-03-13T00:00:00"/>
    <s v="Cheque"/>
    <s v="Breakfast - John Sherry"/>
    <s v="Social"/>
    <x v="17"/>
    <n v="20"/>
    <n v="20"/>
    <s v=""/>
  </r>
  <r>
    <x v="87"/>
    <d v="2018-03-13T00:00:00"/>
    <s v="Cheque"/>
    <s v="Olly Cooley - John Taylor"/>
    <s v="Social"/>
    <x v="18"/>
    <n v="40"/>
    <n v="40"/>
    <s v=""/>
  </r>
  <r>
    <x v="88"/>
    <d v="2018-03-14T00:00:00"/>
    <s v="Cheque"/>
    <s v="Breakfast - Mark Hill"/>
    <s v="Social"/>
    <x v="17"/>
    <n v="20"/>
    <n v="20"/>
    <s v=""/>
  </r>
  <r>
    <x v="88"/>
    <d v="2018-03-14T00:00:00"/>
    <s v="Cheque"/>
    <s v="Breakfast - Wayne Barnes"/>
    <s v="Social"/>
    <x v="17"/>
    <n v="20"/>
    <n v="20"/>
    <s v=""/>
  </r>
  <r>
    <x v="89"/>
    <d v="2018-03-16T00:00:00"/>
    <s v="Cheque"/>
    <s v="Breakfast - Matthew Hall"/>
    <s v="Social"/>
    <x v="17"/>
    <n v="20"/>
    <n v="20"/>
    <s v=""/>
  </r>
  <r>
    <x v="89"/>
    <d v="2018-03-16T00:00:00"/>
    <s v="Cheque"/>
    <s v="Breakfast - Nathan Johnstone"/>
    <s v="Social"/>
    <x v="17"/>
    <n v="20"/>
    <n v="20"/>
    <s v=""/>
  </r>
  <r>
    <x v="89"/>
    <d v="2018-03-16T00:00:00"/>
    <s v="Cheque"/>
    <s v="Dinner - Nathan Johnstone"/>
    <s v="Social"/>
    <x v="16"/>
    <n v="35"/>
    <n v="35"/>
    <s v=""/>
  </r>
  <r>
    <x v="90"/>
    <d v="2018-03-19T00:00:00"/>
    <s v="Cheque"/>
    <s v="Shirt - Kirsten Funston"/>
    <s v="Merchandise"/>
    <x v="5"/>
    <n v="30"/>
    <n v="30"/>
    <s v=""/>
  </r>
  <r>
    <x v="90"/>
    <d v="2018-03-19T00:00:00"/>
    <s v="Cheque"/>
    <s v="Olly Cooley - Andrew Micenko"/>
    <s v="Social"/>
    <x v="18"/>
    <n v="40"/>
    <n v="40"/>
    <s v=""/>
  </r>
  <r>
    <x v="91"/>
    <d v="2018-03-20T00:00:00"/>
    <s v="Cheque"/>
    <s v="Olly Cooley - Stephen Farrell"/>
    <s v="Social"/>
    <x v="18"/>
    <n v="40"/>
    <n v="40"/>
    <s v=""/>
  </r>
  <r>
    <x v="91"/>
    <d v="2018-03-20T00:00:00"/>
    <s v="Cheque"/>
    <s v="Breakfast - Jack Paterson"/>
    <s v="Social"/>
    <x v="17"/>
    <n v="20"/>
    <n v="20"/>
    <s v=""/>
  </r>
  <r>
    <x v="91"/>
    <d v="2018-03-21T00:00:00"/>
    <s v="Cheque"/>
    <s v="March General Meeting BBQ - Reimburse Trent Steenholdt"/>
    <s v="Social"/>
    <x v="14"/>
    <n v="-55.15"/>
    <s v=""/>
    <n v="-55.15"/>
  </r>
  <r>
    <x v="92"/>
    <d v="2018-03-21T00:00:00"/>
    <s v="Cheque"/>
    <s v="Olly Cooley - Garth McCrorie"/>
    <s v="Social"/>
    <x v="18"/>
    <n v="40"/>
    <n v="40"/>
    <s v=""/>
  </r>
  <r>
    <x v="79"/>
    <d v="2018-03-21T00:00:00"/>
    <s v="Cheque"/>
    <s v="Annual Dinner - Venue hire and bar tab INV00003834"/>
    <s v="Social"/>
    <x v="16"/>
    <n v="-1240.9000000000001"/>
    <s v=""/>
    <n v="-1240.9000000000001"/>
  </r>
  <r>
    <x v="92"/>
    <d v="2018-03-21T00:00:00"/>
    <s v="Cheque"/>
    <s v="Transfer - Funds from savings account"/>
    <s v="Transfer"/>
    <x v="0"/>
    <n v="4000"/>
    <n v="4000"/>
    <s v=""/>
  </r>
  <r>
    <x v="93"/>
    <d v="2018-03-22T00:00:00"/>
    <s v="Cheque"/>
    <s v="Breakfast - Michael Kovalevs"/>
    <s v="Social"/>
    <x v="17"/>
    <n v="20"/>
    <n v="20"/>
    <s v=""/>
  </r>
  <r>
    <x v="94"/>
    <d v="2018-03-23T00:00:00"/>
    <s v="Cheque"/>
    <s v="Membership - WACA contribution"/>
    <s v="Membership Fee"/>
    <x v="15"/>
    <n v="275"/>
    <n v="275"/>
    <s v=""/>
  </r>
  <r>
    <x v="94"/>
    <d v="2018-03-23T00:00:00"/>
    <s v="Cheque"/>
    <s v="Breakfast - Ashlee Kovalevs"/>
    <s v="Social"/>
    <x v="17"/>
    <n v="20"/>
    <n v="20"/>
    <s v=""/>
  </r>
  <r>
    <x v="95"/>
    <d v="2018-03-26T00:00:00"/>
    <s v="Cheque"/>
    <s v="Breakfast - Jarryd Buscall"/>
    <s v="Social"/>
    <x v="17"/>
    <n v="20"/>
    <n v="20"/>
    <s v=""/>
  </r>
  <r>
    <x v="96"/>
    <d v="2018-03-27T00:00:00"/>
    <s v="Cheque"/>
    <s v="Breakfast - Delaware North Catering INV25395"/>
    <s v="Social"/>
    <x v="17"/>
    <n v="-1150.75"/>
    <s v=""/>
    <n v="-1150.75"/>
  </r>
  <r>
    <x v="97"/>
    <d v="2018-03-28T00:00:00"/>
    <s v="Cheque"/>
    <s v="Olly Cooley - Nick Walters"/>
    <s v="Social"/>
    <x v="18"/>
    <n v="40"/>
    <n v="40"/>
    <s v=""/>
  </r>
  <r>
    <x v="97"/>
    <d v="2018-03-28T00:00:00"/>
    <s v="Cheque"/>
    <s v="Olly Cooley - Daniel Smith"/>
    <s v="Social"/>
    <x v="18"/>
    <n v="40"/>
    <n v="40"/>
    <s v=""/>
  </r>
  <r>
    <x v="97"/>
    <d v="2018-03-28T00:00:00"/>
    <s v="Cheque"/>
    <s v="Olly Cooley - Sean Ayres"/>
    <s v="Social"/>
    <x v="18"/>
    <n v="40"/>
    <n v="40"/>
    <s v=""/>
  </r>
  <r>
    <x v="97"/>
    <d v="2018-03-28T00:00:00"/>
    <s v="Cheque"/>
    <s v="Olly Cooley - Jack Paterson"/>
    <s v="Social"/>
    <x v="18"/>
    <n v="40"/>
    <n v="40"/>
    <s v=""/>
  </r>
  <r>
    <x v="97"/>
    <d v="2018-03-28T00:00:00"/>
    <s v="Cheque"/>
    <s v="Olly Cooley - Ashlee Kovalevs"/>
    <s v="Social"/>
    <x v="18"/>
    <n v="40"/>
    <n v="40"/>
    <s v=""/>
  </r>
  <r>
    <x v="98"/>
    <d v="2018-03-29T00:00:00"/>
    <s v="Cheque"/>
    <s v="Olly Cooley - Jarryd Buscall"/>
    <s v="Social"/>
    <x v="18"/>
    <n v="40"/>
    <n v="40"/>
    <s v=""/>
  </r>
  <r>
    <x v="98"/>
    <d v="2018-03-29T00:00:00"/>
    <s v="Cheque"/>
    <s v="Olly Cooley - Jarryd Buscall Partner"/>
    <s v="Social"/>
    <x v="18"/>
    <n v="40"/>
    <n v="40"/>
    <s v=""/>
  </r>
  <r>
    <x v="98"/>
    <d v="2018-03-29T00:00:00"/>
    <s v="Cheque"/>
    <s v="Olly Cooley - Martin Brennan"/>
    <s v="Social"/>
    <x v="18"/>
    <n v="40"/>
    <n v="40"/>
    <s v=""/>
  </r>
  <r>
    <x v="98"/>
    <d v="2018-03-29T00:00:00"/>
    <s v="Cheque"/>
    <s v="Karen Read - Martin Brennan"/>
    <s v="Social"/>
    <x v="19"/>
    <n v="65"/>
    <n v="65"/>
    <s v=""/>
  </r>
  <r>
    <x v="98"/>
    <d v="2018-03-29T00:00:00"/>
    <s v="Cheque"/>
    <s v="Olly Cooley - John Sherry"/>
    <s v="Social"/>
    <x v="18"/>
    <n v="40"/>
    <n v="40"/>
    <s v=""/>
  </r>
  <r>
    <x v="99"/>
    <d v="2018-03-31T00:00:00"/>
    <s v="Cheque"/>
    <s v="Interest"/>
    <s v="Interest"/>
    <x v="3"/>
    <n v="0.16"/>
    <n v="0.16"/>
    <s v=""/>
  </r>
  <r>
    <x v="100"/>
    <d v="2018-04-03T00:00:00"/>
    <s v="Cheque"/>
    <s v="Membership - Refund Connor Whelan (accidentally paid twice)"/>
    <s v="Membership Fee"/>
    <x v="2"/>
    <n v="-55"/>
    <s v=""/>
    <n v="-55"/>
  </r>
  <r>
    <x v="100"/>
    <d v="2018-04-03T00:00:00"/>
    <s v="Cheque"/>
    <s v="Olly Cooley - Refund Jarryd Buscall (Peter McConnell recipient)"/>
    <s v="Social"/>
    <x v="18"/>
    <n v="-40"/>
    <s v=""/>
    <n v="-40"/>
  </r>
  <r>
    <x v="101"/>
    <d v="2018-04-09T00:00:00"/>
    <s v="Cheque"/>
    <s v="Membership - Refund Rhodri Harris (accidentally paid twice)"/>
    <s v="Membership Fee"/>
    <x v="2"/>
    <n v="-55"/>
    <s v=""/>
    <n v="-55"/>
  </r>
  <r>
    <x v="102"/>
    <d v="2018-04-10T00:00:00"/>
    <s v="Cheque"/>
    <s v="Olly Cooley - Dean Trigg"/>
    <s v="Social"/>
    <x v="18"/>
    <n v="40"/>
    <n v="40"/>
    <s v=""/>
  </r>
  <r>
    <x v="102"/>
    <d v="2018-04-10T00:00:00"/>
    <s v="Cheque"/>
    <s v="Karen Read - John Gartner"/>
    <s v="Social"/>
    <x v="19"/>
    <n v="65"/>
    <n v="65"/>
    <s v=""/>
  </r>
  <r>
    <x v="103"/>
    <d v="2018-04-11T00:00:00"/>
    <s v="Cheque"/>
    <s v="Olly Cooley - James Hewitt"/>
    <s v="Social"/>
    <x v="18"/>
    <n v="40"/>
    <n v="40"/>
    <s v=""/>
  </r>
  <r>
    <x v="104"/>
    <d v="2018-04-13T00:00:00"/>
    <s v="Cheque"/>
    <s v="Breakfast - Alex Hall"/>
    <s v="Social"/>
    <x v="17"/>
    <n v="20"/>
    <n v="20"/>
    <s v=""/>
  </r>
  <r>
    <x v="104"/>
    <d v="2018-04-13T00:00:00"/>
    <s v="Cheque"/>
    <s v="Dinner - Alex Hall"/>
    <s v="Social"/>
    <x v="16"/>
    <n v="35"/>
    <n v="35"/>
    <s v=""/>
  </r>
  <r>
    <x v="104"/>
    <d v="2018-04-13T00:00:00"/>
    <s v="Cheque"/>
    <s v="Olly Cooley - Alex Hall"/>
    <s v="Social"/>
    <x v="18"/>
    <n v="40"/>
    <n v="40"/>
    <s v=""/>
  </r>
  <r>
    <x v="105"/>
    <d v="2018-04-18T00:00:00"/>
    <s v="Cheque"/>
    <s v="Cash deposit"/>
    <s v="Transfer"/>
    <x v="0"/>
    <n v="97.5"/>
    <n v="97.5"/>
    <s v=""/>
  </r>
  <r>
    <x v="105"/>
    <d v="2018-04-18T00:00:00"/>
    <s v="Cheque"/>
    <s v="Donation - Lancester Family"/>
    <s v="Miscellaneous"/>
    <x v="8"/>
    <n v="100"/>
    <n v="100"/>
    <s v=""/>
  </r>
  <r>
    <x v="105"/>
    <d v="2018-04-18T00:00:00"/>
    <s v="Cheque"/>
    <s v="Karen Read - Payment to WACA (2 tickets)"/>
    <s v="Social"/>
    <x v="19"/>
    <n v="-200"/>
    <s v=""/>
    <n v="-200"/>
  </r>
  <r>
    <x v="105"/>
    <d v="2018-04-18T00:00:00"/>
    <s v="Cheque"/>
    <s v="Olly Cooley - Payment to WACA - INV WFTI000978"/>
    <s v="Social"/>
    <x v="18"/>
    <n v="-1200"/>
    <s v=""/>
    <n v="-1200"/>
  </r>
  <r>
    <x v="106"/>
    <d v="2018-04-19T00:00:00"/>
    <s v="Cheque"/>
    <s v="Sponsorship - WACA Grand Final Breakfast"/>
    <s v="Sponsorship"/>
    <x v="9"/>
    <n v="1000"/>
    <n v="1000"/>
    <s v=""/>
  </r>
  <r>
    <x v="107"/>
    <d v="2018-04-30T00:00:00"/>
    <s v="Cheque"/>
    <s v="Interest"/>
    <s v="Interest"/>
    <x v="3"/>
    <n v="0.36"/>
    <n v="0.36"/>
    <s v=""/>
  </r>
  <r>
    <x v="108"/>
    <d v="2018-05-31T00:00:00"/>
    <s v="Cheque"/>
    <s v="Interest"/>
    <s v="Interest"/>
    <x v="3"/>
    <n v="0.5"/>
    <n v="0.5"/>
    <s v=""/>
  </r>
  <r>
    <x v="109"/>
    <d v="2017-07-01T00:00:00"/>
    <s v="Cash"/>
    <s v="Opening Balance"/>
    <s v="Transfer"/>
    <x v="0"/>
    <n v="0"/>
    <s v=""/>
    <n v="0"/>
  </r>
  <r>
    <x v="109"/>
    <d v="2017-07-18T00:00:00"/>
    <s v="Cash"/>
    <s v="AGM Raffle"/>
    <s v="Raffle"/>
    <x v="1"/>
    <n v="62.3"/>
    <n v="62.3"/>
    <s v=""/>
  </r>
  <r>
    <x v="109"/>
    <d v="2017-08-27T00:00:00"/>
    <s v="Cash"/>
    <s v="Shirt - Chad Manos"/>
    <s v="Merchandise"/>
    <x v="5"/>
    <n v="25"/>
    <n v="25"/>
    <s v=""/>
  </r>
  <r>
    <x v="109"/>
    <d v="2017-08-28T00:00:00"/>
    <s v="Cash"/>
    <s v="Membership - Gowri Shankar"/>
    <s v="Membership Fee"/>
    <x v="2"/>
    <n v="55"/>
    <n v="55"/>
    <s v=""/>
  </r>
  <r>
    <x v="109"/>
    <d v="2017-08-27T00:00:00"/>
    <s v="Cash"/>
    <s v="Shirt - Hari Yamula Paddi"/>
    <s v="Merchandise"/>
    <x v="2"/>
    <n v="25"/>
    <n v="25"/>
    <s v=""/>
  </r>
  <r>
    <x v="109"/>
    <d v="2017-08-27T00:00:00"/>
    <s v="Cash"/>
    <s v="Shirt - Gowri Shankar"/>
    <s v="Merchandise"/>
    <x v="5"/>
    <n v="25"/>
    <n v="25"/>
    <s v=""/>
  </r>
  <r>
    <x v="109"/>
    <d v="2017-08-31T00:00:00"/>
    <s v="Cash"/>
    <s v="Transfer to cheque account"/>
    <s v="Transfer"/>
    <x v="0"/>
    <n v="-130"/>
    <s v=""/>
    <n v="-130"/>
  </r>
  <r>
    <x v="109"/>
    <d v="2017-09-13T00:00:00"/>
    <s v="Cash"/>
    <s v="Two caps - Mitul Patel"/>
    <s v="Merchandise"/>
    <x v="5"/>
    <n v="30"/>
    <n v="30"/>
    <s v=""/>
  </r>
  <r>
    <x v="109"/>
    <d v="2017-09-14T00:00:00"/>
    <s v="Cash"/>
    <s v="Shirt - Mitul Patel (ladies' shirt for wife)"/>
    <s v="Merchandise"/>
    <x v="5"/>
    <n v="25"/>
    <n v="25"/>
    <s v=""/>
  </r>
  <r>
    <x v="109"/>
    <d v="2017-09-23T00:00:00"/>
    <s v="Cash"/>
    <s v="Cap - George Burgum"/>
    <s v="Merchandise"/>
    <x v="5"/>
    <n v="15"/>
    <n v="15"/>
    <s v=""/>
  </r>
  <r>
    <x v="109"/>
    <d v="2017-10-17T00:00:00"/>
    <s v="Cash"/>
    <s v="Shirt - Vishal Khairnar"/>
    <s v="Merchandise"/>
    <x v="5"/>
    <n v="30"/>
    <n v="30"/>
    <s v=""/>
  </r>
  <r>
    <x v="109"/>
    <d v="2017-10-17T00:00:00"/>
    <s v="Cash"/>
    <s v="Shirt - Martin Brennan"/>
    <s v="Merchandise"/>
    <x v="5"/>
    <n v="30"/>
    <n v="30"/>
    <s v=""/>
  </r>
  <r>
    <x v="109"/>
    <d v="2017-10-17T00:00:00"/>
    <s v="Cash"/>
    <s v="Shirt - Dean Trigg"/>
    <s v="Merchandise"/>
    <x v="5"/>
    <n v="30"/>
    <n v="30"/>
    <s v=""/>
  </r>
  <r>
    <x v="109"/>
    <d v="2017-10-17T00:00:00"/>
    <s v="Cash"/>
    <s v="Shirt - Marko Sasic"/>
    <s v="Merchandise"/>
    <x v="5"/>
    <n v="30"/>
    <n v="30"/>
    <s v=""/>
  </r>
  <r>
    <x v="109"/>
    <d v="2017-10-17T00:00:00"/>
    <s v="Cash"/>
    <s v="Shirt - Ahmad Khan"/>
    <s v="Merchandise"/>
    <x v="5"/>
    <n v="5"/>
    <n v="5"/>
    <s v=""/>
  </r>
  <r>
    <x v="109"/>
    <d v="2017-10-17T00:00:00"/>
    <s v="Cash"/>
    <s v="Shirt - Stephen Lamb"/>
    <s v="Merchandise"/>
    <x v="5"/>
    <n v="30"/>
    <n v="30"/>
    <s v=""/>
  </r>
  <r>
    <x v="109"/>
    <d v="2017-10-17T00:00:00"/>
    <s v="Cash"/>
    <s v="Shirt - Luke Lindsay"/>
    <s v="Merchandise"/>
    <x v="5"/>
    <n v="30"/>
    <n v="30"/>
    <s v=""/>
  </r>
  <r>
    <x v="109"/>
    <d v="2017-10-17T00:00:00"/>
    <s v="Cash"/>
    <s v="Shirt - Matthew Robson"/>
    <s v="Merchandise"/>
    <x v="5"/>
    <n v="30"/>
    <n v="30"/>
    <s v=""/>
  </r>
  <r>
    <x v="109"/>
    <d v="2017-10-17T00:00:00"/>
    <s v="Cash"/>
    <s v="Shirt - David Campbell"/>
    <s v="Merchandise"/>
    <x v="5"/>
    <n v="30"/>
    <n v="30"/>
    <s v=""/>
  </r>
  <r>
    <x v="109"/>
    <d v="2017-10-17T00:00:00"/>
    <s v="Cash"/>
    <s v="Shirt - Fred Davis"/>
    <s v="Merchandise"/>
    <x v="5"/>
    <n v="30"/>
    <n v="30"/>
    <s v=""/>
  </r>
  <r>
    <x v="109"/>
    <d v="2017-10-17T00:00:00"/>
    <s v="Cash"/>
    <s v="Shirt - Neville Dhanaraj"/>
    <s v="Merchandise"/>
    <x v="5"/>
    <n v="30"/>
    <n v="30"/>
    <s v=""/>
  </r>
  <r>
    <x v="109"/>
    <d v="2017-10-17T00:00:00"/>
    <s v="Cash"/>
    <s v="Shirt refund - Mitulkumar Patel"/>
    <s v="Merchandise"/>
    <x v="5"/>
    <n v="-25"/>
    <s v=""/>
    <n v="-25"/>
  </r>
  <r>
    <x v="109"/>
    <d v="2017-10-17T00:00:00"/>
    <s v="Cash"/>
    <s v="October General Meeting Raffle"/>
    <s v="Raffle"/>
    <x v="7"/>
    <n v="172"/>
    <n v="172"/>
    <s v=""/>
  </r>
  <r>
    <x v="109"/>
    <d v="2017-10-17T00:00:00"/>
    <s v="Cash"/>
    <s v="October General Meeting BBQ - Reimburse David Campbell"/>
    <s v="Social"/>
    <x v="14"/>
    <n v="-78.8"/>
    <s v=""/>
    <n v="-78.8"/>
  </r>
  <r>
    <x v="109"/>
    <d v="2017-10-17T00:00:00"/>
    <s v="Cash"/>
    <s v="October General Meeting Bar Tab - Perth &amp; Tatts"/>
    <s v="Social"/>
    <x v="14"/>
    <n v="-150"/>
    <s v=""/>
    <n v="-150"/>
  </r>
  <r>
    <x v="109"/>
    <d v="2017-10-18T00:00:00"/>
    <s v="Cash"/>
    <s v="Transfer to cheque account"/>
    <s v="Transfer"/>
    <x v="0"/>
    <n v="-295.5"/>
    <s v=""/>
    <n v="-295.5"/>
  </r>
  <r>
    <x v="109"/>
    <d v="2017-11-21T00:00:00"/>
    <s v="Cash"/>
    <s v="Shirt - Tom Polich"/>
    <s v="Merchandise"/>
    <x v="5"/>
    <n v="30"/>
    <n v="30"/>
    <s v=""/>
  </r>
  <r>
    <x v="109"/>
    <d v="2017-11-21T00:00:00"/>
    <s v="Cash"/>
    <s v="November General Meeting BBQ - Reimburse David Campbell"/>
    <s v="Social"/>
    <x v="14"/>
    <n v="-69"/>
    <s v=""/>
    <n v="-69"/>
  </r>
  <r>
    <x v="109"/>
    <d v="2017-11-21T00:00:00"/>
    <s v="Cash"/>
    <s v="November General Meeting Raffle"/>
    <s v="Raffle"/>
    <x v="7"/>
    <n v="155"/>
    <n v="155"/>
    <s v=""/>
  </r>
  <r>
    <x v="109"/>
    <d v="2017-11-21T00:00:00"/>
    <s v="Cash"/>
    <s v="November General Meeting Bar Tab - Perth &amp; Tatts"/>
    <s v="Social"/>
    <x v="14"/>
    <n v="-155.5"/>
    <s v=""/>
    <n v="-155.5"/>
  </r>
  <r>
    <x v="109"/>
    <d v="2017-11-25T00:00:00"/>
    <s v="Cash"/>
    <s v="Shirt - Neil Holland"/>
    <s v="Merchandise"/>
    <x v="5"/>
    <n v="30"/>
    <n v="30"/>
    <s v=""/>
  </r>
  <r>
    <x v="109"/>
    <d v="2017-11-25T00:00:00"/>
    <s v="Cash"/>
    <s v="Todd 480 Bar Tab - Reimburse Trent Steenholdt"/>
    <s v="Social"/>
    <x v="13"/>
    <n v="-30"/>
    <s v=""/>
    <n v="-30"/>
  </r>
  <r>
    <x v="109"/>
    <d v="2017-12-17T00:00:00"/>
    <s v="Cash"/>
    <s v="Life Members' Breakfast - Jack Paterson"/>
    <s v="Social"/>
    <x v="12"/>
    <n v="20"/>
    <n v="20"/>
    <s v=""/>
  </r>
  <r>
    <x v="109"/>
    <d v="2017-12-19T00:00:00"/>
    <s v="Cash"/>
    <s v="December General Meeting Raffle"/>
    <s v="Raffle"/>
    <x v="7"/>
    <n v="136"/>
    <n v="136"/>
    <s v=""/>
  </r>
  <r>
    <x v="109"/>
    <d v="2017-12-19T00:00:00"/>
    <s v="Cash"/>
    <s v="December General Meeting Bar Tab - Perth &amp; Tatts"/>
    <s v="Social"/>
    <x v="14"/>
    <n v="-109"/>
    <s v=""/>
    <n v="-109"/>
  </r>
  <r>
    <x v="109"/>
    <d v="2017-12-19T00:00:00"/>
    <s v="Cash"/>
    <s v="December General Meeting - extra $60"/>
    <s v="Miscellaneous"/>
    <x v="14"/>
    <n v="60"/>
    <n v="60"/>
    <s v=""/>
  </r>
  <r>
    <x v="109"/>
    <d v="2018-01-16T00:00:00"/>
    <s v="Cash"/>
    <s v="January General Meeting Raffle"/>
    <s v="Raffle"/>
    <x v="7"/>
    <n v="110.5"/>
    <n v="110.5"/>
    <s v=""/>
  </r>
  <r>
    <x v="109"/>
    <d v="2018-01-16T00:00:00"/>
    <s v="Cash"/>
    <s v="Shirt - Clair Burns "/>
    <s v="Merchandise"/>
    <x v="5"/>
    <n v="5"/>
    <n v="5"/>
    <s v=""/>
  </r>
  <r>
    <x v="109"/>
    <d v="2018-01-16T00:00:00"/>
    <s v="Cash"/>
    <s v="Jacket - Rex Evans"/>
    <s v="Merchandise"/>
    <x v="10"/>
    <n v="55"/>
    <n v="55"/>
    <s v=""/>
  </r>
  <r>
    <x v="109"/>
    <d v="2018-01-16T00:00:00"/>
    <s v="Cash"/>
    <s v="Shirt - Steve Wenban"/>
    <s v="Merchandise"/>
    <x v="5"/>
    <n v="30"/>
    <n v="30"/>
    <s v=""/>
  </r>
  <r>
    <x v="109"/>
    <d v="2018-01-16T00:00:00"/>
    <s v="Cash"/>
    <s v="January General Meeting BBQ - Reimburse David Campbell"/>
    <s v="Social"/>
    <x v="14"/>
    <n v="-75.2"/>
    <s v=""/>
    <n v="-75.2"/>
  </r>
  <r>
    <x v="109"/>
    <d v="2018-01-16T00:00:00"/>
    <s v="Cash"/>
    <s v="January General Meeting Bar Tab"/>
    <s v="Social"/>
    <x v="14"/>
    <n v="-94"/>
    <s v=""/>
    <n v="-94"/>
  </r>
  <r>
    <x v="109"/>
    <d v="2018-01-29T00:00:00"/>
    <s v="Cash"/>
    <s v="Transfer to cheque account"/>
    <s v="Transfer"/>
    <x v="0"/>
    <n v="-135.80000000000001"/>
    <s v=""/>
    <n v="-135.80000000000001"/>
  </r>
  <r>
    <x v="109"/>
    <d v="2018-02-20T00:00:00"/>
    <s v="Cash"/>
    <s v="February General Meeting Raffle"/>
    <s v="Raffle"/>
    <x v="7"/>
    <n v="107"/>
    <n v="107"/>
    <s v=""/>
  </r>
  <r>
    <x v="109"/>
    <d v="2018-02-20T00:00:00"/>
    <s v="Cash"/>
    <s v="February General Meeting BBQ - Reimburse David Campbell"/>
    <s v="Social"/>
    <x v="14"/>
    <n v="-85"/>
    <s v=""/>
    <n v="-85"/>
  </r>
  <r>
    <x v="109"/>
    <d v="2018-02-20T00:00:00"/>
    <s v="Cash"/>
    <s v="February General Meeting Bar Tab (partial - total $80.5)"/>
    <s v="Social"/>
    <x v="14"/>
    <n v="-10.5"/>
    <s v=""/>
    <n v="-10.5"/>
  </r>
  <r>
    <x v="109"/>
    <d v="2018-03-06T00:00:00"/>
    <s v="Cash"/>
    <s v="Annual Dinner Raffle"/>
    <s v="Raffle"/>
    <x v="7"/>
    <n v="231"/>
    <n v="231"/>
    <s v=""/>
  </r>
  <r>
    <x v="109"/>
    <d v="2018-03-06T00:00:00"/>
    <s v="Cash"/>
    <s v="Annual Dinner - Partner Gifts - Reimburse Stephen Lamb extra"/>
    <s v="Social"/>
    <x v="16"/>
    <n v="-17"/>
    <s v=""/>
    <n v="-17"/>
  </r>
  <r>
    <x v="109"/>
    <d v="2018-03-20T00:00:00"/>
    <s v="Cash"/>
    <s v="Breakfast - John Gartner"/>
    <s v="Social"/>
    <x v="17"/>
    <n v="20"/>
    <n v="20"/>
    <s v=""/>
  </r>
  <r>
    <x v="109"/>
    <d v="2018-03-20T00:00:00"/>
    <s v="Cash"/>
    <s v="Breakfast - Marko Sasic"/>
    <s v="Social"/>
    <x v="17"/>
    <n v="20"/>
    <n v="20"/>
    <s v=""/>
  </r>
  <r>
    <x v="109"/>
    <d v="2018-03-20T00:00:00"/>
    <s v="Cash"/>
    <s v="March General Meeting Raffle"/>
    <s v="Raffle"/>
    <x v="7"/>
    <n v="81"/>
    <n v="81"/>
    <s v=""/>
  </r>
  <r>
    <x v="109"/>
    <d v="2018-03-20T00:00:00"/>
    <s v="Cash"/>
    <s v="Breakfast - Ranjit Ratnayake"/>
    <s v="Social"/>
    <x v="17"/>
    <n v="20"/>
    <n v="20"/>
    <s v=""/>
  </r>
  <r>
    <x v="109"/>
    <d v="2018-03-20T00:00:00"/>
    <s v="Cash"/>
    <s v="Breakfast - Refund Wayne Barnes (umpiring commitment)"/>
    <s v="Social"/>
    <x v="17"/>
    <n v="-20"/>
    <s v=""/>
    <n v="-20"/>
  </r>
  <r>
    <x v="109"/>
    <d v="2018-03-20T00:00:00"/>
    <s v="Cash"/>
    <s v="March General Meeting Bar Tab"/>
    <s v="Social"/>
    <x v="14"/>
    <n v="-367"/>
    <s v=""/>
    <n v="-367"/>
  </r>
  <r>
    <x v="109"/>
    <d v="2018-03-24T00:00:00"/>
    <s v="Cash"/>
    <s v="Breakfast - Daniel Skinn"/>
    <s v="Social"/>
    <x v="17"/>
    <n v="20"/>
    <n v="20"/>
    <s v=""/>
  </r>
  <r>
    <x v="109"/>
    <d v="2018-03-24T00:00:00"/>
    <s v="Cash"/>
    <s v="Breakfast - Alan Wilson (at cost)"/>
    <s v="Social"/>
    <x v="17"/>
    <n v="39"/>
    <n v="39"/>
    <s v=""/>
  </r>
  <r>
    <x v="109"/>
    <d v="2018-03-24T00:00:00"/>
    <s v="Cash"/>
    <s v="Cap - Alan Wilson"/>
    <s v="Merchandise"/>
    <x v="5"/>
    <n v="16"/>
    <n v="16"/>
    <s v=""/>
  </r>
  <r>
    <x v="109"/>
    <d v="2018-03-24T00:00:00"/>
    <s v="Cash"/>
    <s v="Breakfast - James Hewitt"/>
    <s v="Social"/>
    <x v="17"/>
    <n v="20"/>
    <n v="20"/>
    <s v=""/>
  </r>
  <r>
    <x v="109"/>
    <d v="2018-04-18T00:00:00"/>
    <s v="Cash"/>
    <s v="Transfer to cheque account"/>
    <s v="Transfer"/>
    <x v="0"/>
    <n v="-97.5"/>
    <s v=""/>
    <n v="-97.5"/>
  </r>
  <r>
    <x v="15"/>
    <d v="2017-09-07T00:00:00"/>
    <s v="Savings"/>
    <s v="Opening Balance"/>
    <s v="Transfer"/>
    <x v="0"/>
    <n v="0"/>
    <s v=""/>
    <n v="0"/>
  </r>
  <r>
    <x v="17"/>
    <d v="2017-09-12T00:00:00"/>
    <s v="Savings"/>
    <s v="Transfer - Surplus funds from cheque account"/>
    <s v="Transfer"/>
    <x v="0"/>
    <n v="13300"/>
    <n v="13300"/>
    <s v=""/>
  </r>
  <r>
    <x v="27"/>
    <d v="2017-09-30T00:00:00"/>
    <s v="Savings"/>
    <s v="Interest"/>
    <s v="Interest"/>
    <x v="3"/>
    <n v="14.42"/>
    <n v="14.42"/>
    <s v=""/>
  </r>
  <r>
    <x v="45"/>
    <d v="2017-09-30T00:00:00"/>
    <s v="Savings"/>
    <s v="Interest"/>
    <s v="Interest"/>
    <x v="3"/>
    <n v="24.87"/>
    <n v="24.87"/>
    <s v=""/>
  </r>
  <r>
    <x v="55"/>
    <d v="2017-11-30T00:00:00"/>
    <s v="Savings"/>
    <s v="Interest"/>
    <s v="Interest"/>
    <x v="3"/>
    <n v="24.12"/>
    <n v="24.12"/>
    <s v=""/>
  </r>
  <r>
    <x v="65"/>
    <d v="2017-12-31T00:00:00"/>
    <s v="Savings"/>
    <s v="Interest"/>
    <s v="Interest"/>
    <x v="3"/>
    <n v="24.96"/>
    <n v="24.96"/>
    <s v=""/>
  </r>
  <r>
    <x v="66"/>
    <d v="2018-01-16T00:00:00"/>
    <s v="Savings"/>
    <s v="Transfer - Surplus funds from cheque account"/>
    <s v="Transfer"/>
    <x v="0"/>
    <n v="4286.07"/>
    <n v="4286.07"/>
    <s v=""/>
  </r>
  <r>
    <x v="70"/>
    <d v="2018-01-31T00:00:00"/>
    <s v="Savings"/>
    <s v="Interest"/>
    <s v="Interest"/>
    <x v="3"/>
    <n v="28.89"/>
    <n v="28.89"/>
    <s v=""/>
  </r>
  <r>
    <x v="77"/>
    <d v="2018-02-28T00:00:00"/>
    <s v="Savings"/>
    <s v="Interest"/>
    <s v="Interest"/>
    <x v="3"/>
    <n v="29.87"/>
    <n v="29.87"/>
    <s v=""/>
  </r>
  <r>
    <x v="92"/>
    <d v="2018-03-21T00:00:00"/>
    <s v="Savings"/>
    <s v="Transfer - Funds to cheque account"/>
    <s v="Transfer"/>
    <x v="0"/>
    <n v="-4000"/>
    <s v=""/>
    <n v="-4000"/>
  </r>
  <r>
    <x v="99"/>
    <d v="2018-03-31T00:00:00"/>
    <s v="Savings"/>
    <s v="Interest"/>
    <s v="Interest"/>
    <x v="3"/>
    <n v="30.72"/>
    <n v="30.72"/>
    <s v=""/>
  </r>
  <r>
    <x v="107"/>
    <d v="2018-04-30T00:00:00"/>
    <s v="Savings"/>
    <s v="Interest"/>
    <s v="Interest"/>
    <x v="3"/>
    <n v="24.88"/>
    <n v="24.88"/>
    <s v=""/>
  </r>
  <r>
    <x v="108"/>
    <d v="2018-05-31T00:00:00"/>
    <s v="Savings"/>
    <s v="Interest"/>
    <s v="Interest"/>
    <x v="3"/>
    <n v="25.76"/>
    <n v="25.76"/>
    <s v=""/>
  </r>
  <r>
    <x v="0"/>
    <d v="2017-07-01T00:00:00"/>
    <s v="Term"/>
    <s v="Opening Balance"/>
    <s v="Transfer"/>
    <x v="0"/>
    <n v="13406.07"/>
    <n v="13406.07"/>
    <s v=""/>
  </r>
  <r>
    <x v="110"/>
    <d v="2017-07-24T00:00:00"/>
    <s v="Term"/>
    <s v="Interest"/>
    <s v="Interest"/>
    <x v="3"/>
    <n v="166.2"/>
    <n v="166.2"/>
    <s v=""/>
  </r>
  <r>
    <x v="15"/>
    <d v="2017-09-07T00:00:00"/>
    <s v="Term"/>
    <s v="Interest"/>
    <s v="Interest"/>
    <x v="3"/>
    <n v="13.8"/>
    <n v="13.8"/>
    <s v=""/>
  </r>
  <r>
    <x v="15"/>
    <d v="2017-09-07T00:00:00"/>
    <s v="Term"/>
    <s v="Early pay out fee"/>
    <s v="Miscellaneous"/>
    <x v="8"/>
    <n v="-30"/>
    <s v=""/>
    <n v="-30"/>
  </r>
  <r>
    <x v="15"/>
    <d v="2017-09-07T00:00:00"/>
    <s v="Term"/>
    <s v="Payment to cheque account"/>
    <s v="Transfer"/>
    <x v="0"/>
    <n v="-13556.07"/>
    <s v=""/>
    <n v="-13556.07"/>
  </r>
  <r>
    <x v="109"/>
    <m/>
    <m/>
    <m/>
    <m/>
    <x v="2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862BAB-A4CC-4495-A7D0-94385011B3D3}" name="PivotTable5" cacheId="527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B23" firstHeaderRow="1" firstDataRow="1" firstDataCol="1"/>
  <pivotFields count="9">
    <pivotField showAll="0"/>
    <pivotField showAll="0"/>
    <pivotField showAll="0"/>
    <pivotField showAll="0">
      <items count="339">
        <item x="107"/>
        <item x="104"/>
        <item x="69"/>
        <item x="70"/>
        <item x="64"/>
        <item x="94"/>
        <item x="83"/>
        <item x="35"/>
        <item x="73"/>
        <item x="47"/>
        <item x="129"/>
        <item x="78"/>
        <item x="99"/>
        <item x="128"/>
        <item x="2"/>
        <item x="3"/>
        <item x="1"/>
        <item x="279"/>
        <item x="322"/>
        <item x="249"/>
        <item x="321"/>
        <item x="330"/>
        <item x="272"/>
        <item x="235"/>
        <item x="253"/>
        <item x="229"/>
        <item x="329"/>
        <item x="226"/>
        <item x="255"/>
        <item x="246"/>
        <item x="332"/>
        <item x="254"/>
        <item x="323"/>
        <item x="236"/>
        <item x="227"/>
        <item x="238"/>
        <item x="324"/>
        <item x="240"/>
        <item x="251"/>
        <item x="241"/>
        <item x="230"/>
        <item x="326"/>
        <item x="327"/>
        <item x="232"/>
        <item x="233"/>
        <item x="239"/>
        <item x="331"/>
        <item x="287"/>
        <item x="19"/>
        <item x="210"/>
        <item x="11"/>
        <item x="311"/>
        <item x="310"/>
        <item x="309"/>
        <item x="172"/>
        <item x="273"/>
        <item x="184"/>
        <item x="196"/>
        <item x="211"/>
        <item x="190"/>
        <item x="191"/>
        <item x="208"/>
        <item x="209"/>
        <item x="206"/>
        <item x="189"/>
        <item x="220"/>
        <item x="174"/>
        <item x="175"/>
        <item x="231"/>
        <item x="217"/>
        <item x="199"/>
        <item x="200"/>
        <item x="225"/>
        <item x="194"/>
        <item x="195"/>
        <item x="186"/>
        <item x="182"/>
        <item x="192"/>
        <item x="193"/>
        <item x="180"/>
        <item x="181"/>
        <item x="176"/>
        <item x="218"/>
        <item x="219"/>
        <item x="203"/>
        <item x="187"/>
        <item x="188"/>
        <item x="221"/>
        <item x="222"/>
        <item x="177"/>
        <item x="216"/>
        <item x="197"/>
        <item x="198"/>
        <item x="242"/>
        <item x="202"/>
        <item x="228"/>
        <item x="178"/>
        <item x="179"/>
        <item x="205"/>
        <item x="204"/>
        <item x="185"/>
        <item x="201"/>
        <item x="213"/>
        <item x="183"/>
        <item x="234"/>
        <item x="223"/>
        <item x="224"/>
        <item x="215"/>
        <item x="207"/>
        <item x="168"/>
        <item x="275"/>
        <item x="335"/>
        <item x="173"/>
        <item x="320"/>
        <item x="319"/>
        <item x="318"/>
        <item x="148"/>
        <item x="23"/>
        <item x="10"/>
        <item x="127"/>
        <item x="314"/>
        <item x="115"/>
        <item x="124"/>
        <item x="117"/>
        <item x="77"/>
        <item x="121"/>
        <item x="141"/>
        <item x="118"/>
        <item x="135"/>
        <item x="143"/>
        <item x="116"/>
        <item x="144"/>
        <item x="137"/>
        <item x="131"/>
        <item x="134"/>
        <item x="126"/>
        <item x="120"/>
        <item x="123"/>
        <item x="113"/>
        <item x="119"/>
        <item x="85"/>
        <item x="317"/>
        <item x="316"/>
        <item x="312"/>
        <item x="270"/>
        <item x="264"/>
        <item x="276"/>
        <item x="125"/>
        <item x="26"/>
        <item x="160"/>
        <item x="158"/>
        <item x="308"/>
        <item x="161"/>
        <item x="109"/>
        <item x="162"/>
        <item x="159"/>
        <item x="328"/>
        <item x="247"/>
        <item x="325"/>
        <item x="170"/>
        <item x="102"/>
        <item x="139"/>
        <item x="171"/>
        <item x="281"/>
        <item x="7"/>
        <item x="9"/>
        <item x="42"/>
        <item x="150"/>
        <item x="14"/>
        <item x="20"/>
        <item x="93"/>
        <item x="18"/>
        <item x="4"/>
        <item x="31"/>
        <item x="6"/>
        <item x="88"/>
        <item x="164"/>
        <item x="52"/>
        <item x="266"/>
        <item x="268"/>
        <item x="157"/>
        <item x="27"/>
        <item x="80"/>
        <item x="156"/>
        <item x="5"/>
        <item x="151"/>
        <item x="163"/>
        <item x="21"/>
        <item x="12"/>
        <item x="13"/>
        <item x="17"/>
        <item x="8"/>
        <item x="22"/>
        <item x="252"/>
        <item x="166"/>
        <item x="167"/>
        <item x="15"/>
        <item x="305"/>
        <item x="165"/>
        <item x="304"/>
        <item x="302"/>
        <item x="301"/>
        <item x="300"/>
        <item x="153"/>
        <item x="274"/>
        <item x="244"/>
        <item x="260"/>
        <item x="257"/>
        <item x="269"/>
        <item x="248"/>
        <item x="259"/>
        <item x="271"/>
        <item x="261"/>
        <item x="262"/>
        <item x="265"/>
        <item x="237"/>
        <item x="263"/>
        <item x="256"/>
        <item x="277"/>
        <item x="267"/>
        <item x="258"/>
        <item x="245"/>
        <item x="0"/>
        <item x="336"/>
        <item x="212"/>
        <item x="214"/>
        <item x="146"/>
        <item x="147"/>
        <item x="25"/>
        <item x="169"/>
        <item x="154"/>
        <item x="292"/>
        <item x="29"/>
        <item x="280"/>
        <item x="16"/>
        <item x="313"/>
        <item x="296"/>
        <item x="290"/>
        <item x="297"/>
        <item x="283"/>
        <item x="282"/>
        <item x="243"/>
        <item x="294"/>
        <item x="291"/>
        <item x="289"/>
        <item x="295"/>
        <item x="286"/>
        <item x="306"/>
        <item x="298"/>
        <item x="293"/>
        <item x="315"/>
        <item x="303"/>
        <item x="288"/>
        <item x="30"/>
        <item x="140"/>
        <item x="142"/>
        <item x="133"/>
        <item x="105"/>
        <item x="138"/>
        <item x="111"/>
        <item x="130"/>
        <item x="114"/>
        <item x="145"/>
        <item x="149"/>
        <item x="136"/>
        <item x="108"/>
        <item x="132"/>
        <item x="110"/>
        <item x="106"/>
        <item x="122"/>
        <item x="112"/>
        <item x="100"/>
        <item x="58"/>
        <item x="72"/>
        <item x="54"/>
        <item x="46"/>
        <item x="86"/>
        <item x="41"/>
        <item x="39"/>
        <item x="82"/>
        <item x="65"/>
        <item x="101"/>
        <item x="40"/>
        <item x="43"/>
        <item x="97"/>
        <item x="55"/>
        <item x="67"/>
        <item x="50"/>
        <item x="36"/>
        <item x="59"/>
        <item x="44"/>
        <item x="84"/>
        <item x="49"/>
        <item x="38"/>
        <item x="66"/>
        <item x="51"/>
        <item x="92"/>
        <item x="91"/>
        <item x="33"/>
        <item x="63"/>
        <item x="98"/>
        <item x="90"/>
        <item x="45"/>
        <item x="56"/>
        <item x="61"/>
        <item x="71"/>
        <item x="32"/>
        <item x="53"/>
        <item x="87"/>
        <item x="103"/>
        <item x="89"/>
        <item x="74"/>
        <item x="75"/>
        <item x="34"/>
        <item x="76"/>
        <item x="79"/>
        <item x="57"/>
        <item x="68"/>
        <item x="37"/>
        <item x="96"/>
        <item x="62"/>
        <item x="60"/>
        <item x="95"/>
        <item x="299"/>
        <item x="81"/>
        <item x="48"/>
        <item x="278"/>
        <item x="307"/>
        <item x="155"/>
        <item x="24"/>
        <item x="28"/>
        <item x="250"/>
        <item x="334"/>
        <item x="333"/>
        <item x="284"/>
        <item x="152"/>
        <item x="285"/>
        <item x="337"/>
        <item t="default"/>
      </items>
    </pivotField>
    <pivotField showAll="0"/>
    <pivotField axis="axisRow" showAll="0">
      <items count="22">
        <item sd="0" x="1"/>
        <item sd="0" x="16"/>
        <item sd="0" x="7"/>
        <item sd="0" x="14"/>
        <item sd="0" x="17"/>
        <item sd="0" x="3"/>
        <item sd="0" x="10"/>
        <item sd="0" x="19"/>
        <item sd="0" x="12"/>
        <item sd="0" x="4"/>
        <item sd="0" x="15"/>
        <item sd="0" x="2"/>
        <item sd="0" x="8"/>
        <item sd="0" x="18"/>
        <item sd="0" x="5"/>
        <item sd="0" x="13"/>
        <item sd="0" x="6"/>
        <item sd="0" x="9"/>
        <item sd="0" x="0"/>
        <item sd="0" x="11"/>
        <item sd="0" x="20"/>
        <item t="default" sd="0"/>
      </items>
    </pivotField>
    <pivotField dataField="1" showAll="0"/>
    <pivotField showAll="0"/>
    <pivotField showAll="0">
      <items count="62">
        <item x="59"/>
        <item x="8"/>
        <item x="24"/>
        <item x="58"/>
        <item x="16"/>
        <item x="28"/>
        <item x="9"/>
        <item x="35"/>
        <item x="39"/>
        <item x="36"/>
        <item x="13"/>
        <item x="10"/>
        <item x="32"/>
        <item x="14"/>
        <item x="56"/>
        <item x="44"/>
        <item x="11"/>
        <item x="1"/>
        <item x="38"/>
        <item x="7"/>
        <item x="46"/>
        <item x="5"/>
        <item x="51"/>
        <item x="41"/>
        <item x="2"/>
        <item x="20"/>
        <item x="23"/>
        <item x="4"/>
        <item x="48"/>
        <item x="57"/>
        <item x="50"/>
        <item x="21"/>
        <item x="30"/>
        <item x="31"/>
        <item x="52"/>
        <item x="43"/>
        <item x="49"/>
        <item x="3"/>
        <item x="17"/>
        <item x="26"/>
        <item x="45"/>
        <item x="22"/>
        <item x="34"/>
        <item x="25"/>
        <item x="6"/>
        <item x="27"/>
        <item x="37"/>
        <item x="33"/>
        <item x="18"/>
        <item x="47"/>
        <item x="12"/>
        <item x="42"/>
        <item x="19"/>
        <item x="55"/>
        <item x="29"/>
        <item x="54"/>
        <item x="53"/>
        <item x="15"/>
        <item x="40"/>
        <item x="0"/>
        <item x="60"/>
        <item t="default"/>
      </items>
    </pivotField>
  </pivotFields>
  <rowFields count="1">
    <field x="5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Total" fld="6" baseField="0" baseItem="0"/>
  </dataFields>
  <formats count="1">
    <format dxfId="12">
      <pivotArea dataOnly="0" labelOnly="1" outline="0" axis="axisValues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659866-CC1E-45D1-A996-5A3E2EB873EC}" name="PivotTable11" cacheId="527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M1:N14" firstHeaderRow="1" firstDataRow="1" firstDataCol="1"/>
  <pivotFields count="9"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Change" fld="6" baseField="0" baseItem="0"/>
  </dataFields>
  <formats count="4">
    <format dxfId="8">
      <pivotArea dataOnly="0" labelOnly="1" outline="0" axis="axisValues" fieldPosition="0"/>
    </format>
    <format dxfId="9">
      <pivotArea dataOnly="0" labelOnly="1" outline="0" axis="axisValues" fieldPosition="0"/>
    </format>
    <format dxfId="10">
      <pivotArea dataOnly="0" outline="0" axis="axisValues" fieldPosition="0"/>
    </format>
    <format dxfId="11">
      <pivotArea dataOnly="0" labelOnly="1" outline="0" axis="axisValues" fieldPosition="0"/>
    </format>
  </formats>
  <chartFormats count="1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6D035DA-A58A-461D-962D-F212D0CA767F}" name="PivotTable10" cacheId="527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>
  <location ref="J1:K21" firstHeaderRow="1" firstDataRow="1" firstDataCol="1"/>
  <pivotFields count="9">
    <pivotField showAll="0"/>
    <pivotField showAll="0"/>
    <pivotField showAll="0"/>
    <pivotField showAll="0"/>
    <pivotField showAll="0"/>
    <pivotField axis="axisRow" showAll="0">
      <items count="22">
        <item x="1"/>
        <item x="16"/>
        <item x="7"/>
        <item x="14"/>
        <item x="17"/>
        <item x="3"/>
        <item x="10"/>
        <item x="19"/>
        <item x="12"/>
        <item x="4"/>
        <item x="15"/>
        <item x="2"/>
        <item x="8"/>
        <item x="18"/>
        <item x="5"/>
        <item x="13"/>
        <item x="6"/>
        <item x="9"/>
        <item h="1" x="0"/>
        <item x="11"/>
        <item h="1" x="20"/>
        <item t="default"/>
      </items>
    </pivotField>
    <pivotField showAll="0"/>
    <pivotField dataField="1" showAll="0"/>
    <pivotField showAll="0"/>
  </pivotFields>
  <rowFields count="1">
    <field x="5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 t="grand">
      <x/>
    </i>
  </rowItems>
  <colItems count="1">
    <i/>
  </colItems>
  <dataFields count="1">
    <dataField name="Sum of Revenue" fld="7" baseField="0" baseItem="0"/>
  </dataFields>
  <formats count="4">
    <format dxfId="4">
      <pivotArea dataOnly="0" labelOnly="1" outline="0" axis="axisValues" fieldPosition="0"/>
    </format>
    <format dxfId="5">
      <pivotArea dataOnly="0" labelOnly="1" outline="0" axis="axisValues" fieldPosition="0"/>
    </format>
    <format dxfId="6">
      <pivotArea dataOnly="0" labelOnly="1" outline="0" axis="axisValues" fieldPosition="0"/>
    </format>
    <format dxfId="7">
      <pivotArea dataOnly="0" outline="0" axis="axisValues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4B9BA0-B7F5-42E7-833F-A77ED8A77B42}" name="PivotTable9" cacheId="527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6">
  <location ref="G1:H21" firstHeaderRow="1" firstDataRow="1" firstDataCol="1"/>
  <pivotFields count="9">
    <pivotField showAll="0"/>
    <pivotField showAll="0"/>
    <pivotField showAll="0"/>
    <pivotField showAll="0"/>
    <pivotField showAll="0"/>
    <pivotField axis="axisRow" showAll="0">
      <items count="22">
        <item x="1"/>
        <item x="16"/>
        <item x="7"/>
        <item x="14"/>
        <item x="17"/>
        <item x="3"/>
        <item x="10"/>
        <item x="19"/>
        <item x="12"/>
        <item x="4"/>
        <item x="15"/>
        <item x="2"/>
        <item x="8"/>
        <item x="18"/>
        <item x="5"/>
        <item x="13"/>
        <item x="6"/>
        <item x="9"/>
        <item h="1" x="0"/>
        <item x="11"/>
        <item h="1" x="20"/>
        <item t="default"/>
      </items>
    </pivotField>
    <pivotField showAll="0"/>
    <pivotField showAll="0"/>
    <pivotField dataField="1" showAll="0"/>
  </pivotFields>
  <rowFields count="1">
    <field x="5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 t="grand">
      <x/>
    </i>
  </rowItems>
  <colItems count="1">
    <i/>
  </colItems>
  <dataFields count="1">
    <dataField name="Spend" fld="8" baseField="0" baseItem="0"/>
  </dataFields>
  <formats count="3">
    <format dxfId="1">
      <pivotArea dataOnly="0" labelOnly="1" outline="0" axis="axisValues" fieldPosition="0"/>
    </format>
    <format dxfId="2">
      <pivotArea dataOnly="0" labelOnly="1" outline="0" axis="axisValues" fieldPosition="0"/>
    </format>
    <format dxfId="3">
      <pivotArea dataOnly="0" labelOnly="1" outline="0" axis="axisValues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B81859-E1E7-459C-A7B3-44CB4A6B97C8}" name="PivotTable7" cacheId="527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D1:E14" firstHeaderRow="1" firstDataRow="1" firstDataCol="1"/>
  <pivotFields count="9">
    <pivotField showAll="0"/>
    <pivotField showAll="0"/>
    <pivotField showAll="0">
      <items count="6">
        <item x="1"/>
        <item x="0"/>
        <item x="2"/>
        <item x="3"/>
        <item x="4"/>
        <item t="default"/>
      </items>
    </pivotField>
    <pivotField showAll="0"/>
    <pivotField axis="axisRow" showAll="0">
      <items count="13">
        <item x="4"/>
        <item x="5"/>
        <item x="2"/>
        <item x="3"/>
        <item x="6"/>
        <item x="9"/>
        <item x="8"/>
        <item x="7"/>
        <item x="10"/>
        <item x="0"/>
        <item x="1"/>
        <item x="11"/>
        <item t="default"/>
      </items>
    </pivotField>
    <pivotField showAll="0"/>
    <pivotField dataField="1" showAll="0"/>
    <pivotField showAll="0"/>
    <pivotField showAll="0"/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Total" fld="6" baseField="0" baseItem="0"/>
  </dataFields>
  <formats count="1">
    <format dxfId="0">
      <pivotArea dataOnly="0" labelOnly="1" outline="0" axis="axisValues" fieldPosition="0"/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zoomScaleNormal="100" workbookViewId="0" xr3:uid="{AEA406A1-0E4B-5B11-9CD5-51D6E497D94C}">
      <selection activeCell="C24" sqref="C24"/>
    </sheetView>
  </sheetViews>
  <sheetFormatPr defaultRowHeight="15"/>
  <cols>
    <col min="1" max="1" width="31.42578125" bestFit="1" customWidth="1"/>
    <col min="2" max="2" width="18.28515625" style="2" customWidth="1"/>
    <col min="5" max="5" width="25.140625" customWidth="1"/>
    <col min="6" max="6" width="14.7109375" style="3" customWidth="1"/>
  </cols>
  <sheetData>
    <row r="1" spans="1:6">
      <c r="A1" t="s">
        <v>0</v>
      </c>
      <c r="B1" s="2">
        <f>'BOQ Cheque'!$G$2</f>
        <v>2315.5</v>
      </c>
      <c r="E1" t="s">
        <v>1</v>
      </c>
      <c r="F1" s="3">
        <f>SUM($B$1:$B$4)</f>
        <v>15721.57</v>
      </c>
    </row>
    <row r="2" spans="1:6">
      <c r="A2" t="s">
        <v>2</v>
      </c>
      <c r="B2" s="2">
        <f>'BOQ Term'!$G$2</f>
        <v>13406.07</v>
      </c>
      <c r="E2" t="s">
        <v>3</v>
      </c>
      <c r="F2" s="3">
        <f>SUM($B$6:$B$9)</f>
        <v>2043.0200000000004</v>
      </c>
    </row>
    <row r="3" spans="1:6">
      <c r="A3" t="s">
        <v>4</v>
      </c>
      <c r="B3" s="2">
        <f>Cash!$F$2</f>
        <v>0</v>
      </c>
      <c r="E3" t="s">
        <v>5</v>
      </c>
      <c r="F3" s="3">
        <f>'BOQ Cheque'!H294+'BOQ Savings'!H13</f>
        <v>17738.330000000002</v>
      </c>
    </row>
    <row r="4" spans="1:6">
      <c r="A4" t="s">
        <v>6</v>
      </c>
      <c r="B4" s="2">
        <f>'BOQ Savings'!$H$2</f>
        <v>0</v>
      </c>
      <c r="E4" s="19" t="s">
        <v>7</v>
      </c>
      <c r="F4" s="15">
        <f>B17-F3</f>
        <v>26.259999999998399</v>
      </c>
    </row>
    <row r="6" spans="1:6">
      <c r="A6" t="s">
        <v>8</v>
      </c>
      <c r="B6" s="2">
        <f>SUM('BOQ Cheque'!G:G)-B1</f>
        <v>1634.5300000000011</v>
      </c>
    </row>
    <row r="7" spans="1:6">
      <c r="A7" t="s">
        <v>9</v>
      </c>
      <c r="B7" s="2">
        <f>SUM('BOQ Term'!G:G)-B2</f>
        <v>-13406.07</v>
      </c>
    </row>
    <row r="8" spans="1:6">
      <c r="A8" t="s">
        <v>10</v>
      </c>
      <c r="B8" s="2">
        <f>SUM(Cash!F:F)-Summary!B3</f>
        <v>0</v>
      </c>
    </row>
    <row r="9" spans="1:6">
      <c r="A9" t="s">
        <v>11</v>
      </c>
      <c r="B9" s="2">
        <f>SUM('BOQ Savings'!G:G)-Summary!$B$4</f>
        <v>13814.56</v>
      </c>
    </row>
    <row r="11" spans="1:6" ht="15.75" thickBot="1"/>
    <row r="12" spans="1:6" ht="15.75" thickBot="1">
      <c r="A12" s="67" t="s">
        <v>12</v>
      </c>
      <c r="B12" s="68"/>
      <c r="E12" s="67" t="s">
        <v>13</v>
      </c>
      <c r="F12" s="68"/>
    </row>
    <row r="13" spans="1:6">
      <c r="A13" s="17" t="s">
        <v>14</v>
      </c>
      <c r="B13" s="18">
        <f>B1+B6</f>
        <v>3950.0300000000011</v>
      </c>
      <c r="E13" s="17" t="str">
        <f>Categories!A1</f>
        <v>Interest</v>
      </c>
      <c r="F13" s="18">
        <f>SUMIF('BOQ Cheque'!E:E,E13,'BOQ Cheque'!G:G) + SUMIF('BOQ Savings'!E:E, E13, 'BOQ Savings'!G:G) + SUMIF('BOQ Term'!E:E,E13,'BOQ Term'!G:G) + SUMIF(Cash!D:D,E13,Cash!F:F)</f>
        <v>411.49</v>
      </c>
    </row>
    <row r="14" spans="1:6">
      <c r="A14" s="11" t="s">
        <v>15</v>
      </c>
      <c r="B14" s="13">
        <f>B3+B8</f>
        <v>0</v>
      </c>
      <c r="E14" s="11" t="str">
        <f>Categories!A2</f>
        <v>Raffle</v>
      </c>
      <c r="F14" s="13">
        <f>SUMIF('BOQ Cheque'!E:E,E14,'BOQ Cheque'!G:G) + SUMIF('BOQ Savings'!E:E, E14, 'BOQ Savings'!G:G) + SUMIF('BOQ Term'!E:E,E14,'BOQ Term'!G:G) + SUMIF(Cash!D:D,E14,Cash!F:F)</f>
        <v>1009.3399999999999</v>
      </c>
    </row>
    <row r="15" spans="1:6">
      <c r="A15" s="11" t="s">
        <v>16</v>
      </c>
      <c r="B15" s="13">
        <f>B4+B9</f>
        <v>13814.56</v>
      </c>
      <c r="E15" s="11" t="str">
        <f>Categories!A3</f>
        <v>Venue Hire</v>
      </c>
      <c r="F15" s="13">
        <f>SUMIF('BOQ Cheque'!E:E,E15,'BOQ Cheque'!G:G) + SUMIF('BOQ Savings'!E:E, E15, 'BOQ Savings'!G:G) + SUMIF('BOQ Term'!E:E,E15,'BOQ Term'!G:G) + SUMIF(Cash!D:D,E15,Cash!F:F)</f>
        <v>-742</v>
      </c>
    </row>
    <row r="16" spans="1:6" ht="15.75" thickBot="1">
      <c r="A16" s="12" t="s">
        <v>17</v>
      </c>
      <c r="B16" s="14">
        <f>B2+B7</f>
        <v>0</v>
      </c>
      <c r="E16" s="11" t="str">
        <f>Categories!A4</f>
        <v>Meeting Expense</v>
      </c>
      <c r="F16" s="13">
        <f>SUMIF('BOQ Cheque'!E:E,E16,'BOQ Cheque'!G:G) + SUMIF('BOQ Savings'!E:E, E16, 'BOQ Savings'!G:G) + SUMIF('BOQ Term'!E:E,E16,'BOQ Term'!G:G) + SUMIF(Cash!D:D,E16,Cash!F:F)</f>
        <v>-194.5</v>
      </c>
    </row>
    <row r="17" spans="1:6">
      <c r="A17" s="16" t="s">
        <v>18</v>
      </c>
      <c r="B17" s="15">
        <f>F1+F2</f>
        <v>17764.59</v>
      </c>
      <c r="E17" s="11" t="str">
        <f>Categories!A5</f>
        <v>Membership Fee</v>
      </c>
      <c r="F17" s="13">
        <f>SUMIF('BOQ Cheque'!E:E,E17,'BOQ Cheque'!G:G) + SUMIF('BOQ Savings'!E:E, E17, 'BOQ Savings'!G:G) + SUMIF('BOQ Term'!E:E,E17,'BOQ Term'!G:G) + SUMIF(Cash!D:D,E17,Cash!F:F)</f>
        <v>6930</v>
      </c>
    </row>
    <row r="18" spans="1:6">
      <c r="B18" s="3"/>
      <c r="E18" s="11" t="str">
        <f>Categories!A6</f>
        <v>Marketing</v>
      </c>
      <c r="F18" s="13">
        <f>SUMIF('BOQ Cheque'!E:E,E18,'BOQ Cheque'!G:G) + SUMIF('BOQ Savings'!E:E, E18, 'BOQ Savings'!G:G) + SUMIF('BOQ Term'!E:E,E18,'BOQ Term'!G:G) + SUMIF(Cash!D:D,E18,Cash!F:F)</f>
        <v>-118.71</v>
      </c>
    </row>
    <row r="19" spans="1:6">
      <c r="B19" s="3"/>
      <c r="E19" s="11" t="str">
        <f>Categories!A7</f>
        <v>Merchandise</v>
      </c>
      <c r="F19" s="13">
        <f>SUMIF('BOQ Cheque'!E:E,E19,'BOQ Cheque'!G:G) + SUMIF('BOQ Savings'!E:E, E19, 'BOQ Savings'!G:G) + SUMIF('BOQ Term'!E:E,E19,'BOQ Term'!G:G) + SUMIF(Cash!D:D,E19,Cash!F:F)</f>
        <v>206.1500000000002</v>
      </c>
    </row>
    <row r="20" spans="1:6">
      <c r="E20" s="11" t="str">
        <f>Categories!A8</f>
        <v>Transfer</v>
      </c>
      <c r="F20" s="13">
        <f>SUMIF('BOQ Cheque'!E:E,E20,'BOQ Cheque'!G:G) + SUMIF('BOQ Savings'!E:E, E20, 'BOQ Savings'!G:G) + SUMIF('BOQ Term'!E:E,E20,'BOQ Term'!G:G) + SUMIF(Cash!D:D,E20,Cash!F:F)</f>
        <v>15721.57</v>
      </c>
    </row>
    <row r="21" spans="1:6">
      <c r="E21" s="11" t="str">
        <f>Categories!A9</f>
        <v>Miscellaneous</v>
      </c>
      <c r="F21" s="13">
        <f>SUMIF('BOQ Cheque'!E:E,E21,'BOQ Cheque'!G:G) + SUMIF('BOQ Savings'!E:E, E21, 'BOQ Savings'!G:G) + SUMIF('BOQ Term'!E:E,E21,'BOQ Term'!G:G) + SUMIF(Cash!D:D,E21,Cash!F:F)</f>
        <v>-707.87000000000012</v>
      </c>
    </row>
    <row r="22" spans="1:6">
      <c r="E22" s="11" t="str">
        <f>Categories!A10</f>
        <v>Social</v>
      </c>
      <c r="F22" s="13">
        <f>SUMIF('BOQ Cheque'!E:E,E22,'BOQ Cheque'!G:G) + SUMIF('BOQ Savings'!E:E, E22, 'BOQ Savings'!G:G) + SUMIF('BOQ Term'!E:E,E22,'BOQ Term'!G:G) + SUMIF(Cash!D:D,E22,Cash!F:F)</f>
        <v>-5950.88</v>
      </c>
    </row>
    <row r="23" spans="1:6" ht="15.75" thickBot="1">
      <c r="E23" s="12" t="str">
        <f>Categories!A11</f>
        <v>Sponsorship</v>
      </c>
      <c r="F23" s="14">
        <f>SUMIF('BOQ Cheque'!E:E,E23,'BOQ Cheque'!G:G) + SUMIF('BOQ Savings'!E:E, E23, 'BOQ Savings'!G:G) + SUMIF('BOQ Term'!E:E,E23,'BOQ Term'!G:G) + SUMIF(Cash!D:D,E23,Cash!F:F)</f>
        <v>1200</v>
      </c>
    </row>
  </sheetData>
  <mergeCells count="2">
    <mergeCell ref="A12:B12"/>
    <mergeCell ref="E12:F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5C71-F864-49B1-94EC-6149FCE19897}">
  <dimension ref="A1"/>
  <sheetViews>
    <sheetView topLeftCell="A4" workbookViewId="0" xr3:uid="{427D3692-F379-575A-A0C9-F59F1A3ACC97}">
      <selection activeCell="AG22" sqref="AG22"/>
    </sheetView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15"/>
  <sheetViews>
    <sheetView tabSelected="1" topLeftCell="D183" workbookViewId="0" xr3:uid="{958C4451-9541-5A59-BF78-D2F731DF1C81}">
      <selection activeCell="D10" sqref="D10"/>
    </sheetView>
  </sheetViews>
  <sheetFormatPr defaultRowHeight="15"/>
  <cols>
    <col min="1" max="2" width="20.7109375" style="9" customWidth="1"/>
    <col min="3" max="3" width="5.140625" bestFit="1" customWidth="1"/>
    <col min="4" max="4" width="59.7109375" bestFit="1" customWidth="1"/>
    <col min="5" max="5" width="20.7109375" customWidth="1"/>
    <col min="6" max="6" width="5.140625" bestFit="1" customWidth="1"/>
    <col min="7" max="7" width="20.7109375" style="2" customWidth="1"/>
    <col min="8" max="8" width="20.7109375" style="7" customWidth="1"/>
    <col min="9" max="9" width="32.28515625" style="56" customWidth="1"/>
    <col min="10" max="10" width="7.7109375" customWidth="1"/>
  </cols>
  <sheetData>
    <row r="1" spans="1:11">
      <c r="A1" s="8" t="s">
        <v>19</v>
      </c>
      <c r="B1" s="10" t="s">
        <v>20</v>
      </c>
      <c r="C1" s="4" t="s">
        <v>21</v>
      </c>
      <c r="D1" s="4" t="s">
        <v>22</v>
      </c>
      <c r="E1" s="4" t="s">
        <v>23</v>
      </c>
      <c r="F1" s="4" t="s">
        <v>24</v>
      </c>
      <c r="G1" s="6" t="s">
        <v>25</v>
      </c>
      <c r="H1" s="6" t="s">
        <v>26</v>
      </c>
      <c r="I1" s="55" t="s">
        <v>27</v>
      </c>
      <c r="K1" t="s">
        <v>28</v>
      </c>
    </row>
    <row r="2" spans="1:11">
      <c r="A2" s="9">
        <v>42917</v>
      </c>
      <c r="B2" s="9">
        <v>42917</v>
      </c>
      <c r="C2" t="str">
        <f>"B" &amp; (ROW() - 1)</f>
        <v>B1</v>
      </c>
      <c r="D2" t="s">
        <v>29</v>
      </c>
      <c r="E2" t="str">
        <f>Categories!$A$8</f>
        <v>Transfer</v>
      </c>
      <c r="G2" s="2">
        <v>2315.5</v>
      </c>
      <c r="H2" s="3">
        <f>G2</f>
        <v>2315.5</v>
      </c>
      <c r="I2" s="56" t="str">
        <f>Categories!$A$8</f>
        <v>Transfer</v>
      </c>
      <c r="K2" t="s">
        <v>30</v>
      </c>
    </row>
    <row r="3" spans="1:11">
      <c r="A3" s="9">
        <v>42934</v>
      </c>
      <c r="B3" s="9">
        <v>42925</v>
      </c>
      <c r="C3" t="str">
        <f t="shared" ref="C3:C66" si="0">"B" &amp; (ROW() - 1)</f>
        <v>B2</v>
      </c>
      <c r="D3" t="s">
        <v>31</v>
      </c>
      <c r="E3" t="str">
        <f>Categories!$A$3</f>
        <v>Venue Hire</v>
      </c>
      <c r="G3" s="2">
        <v>-242</v>
      </c>
      <c r="H3" s="3">
        <f>IF(ISBLANK(G3), "", H2+G3)</f>
        <v>2073.5</v>
      </c>
      <c r="I3" s="56" t="str">
        <f>$K$1</f>
        <v>AGM</v>
      </c>
      <c r="K3" t="s">
        <v>32</v>
      </c>
    </row>
    <row r="4" spans="1:11">
      <c r="A4" s="9">
        <v>42934</v>
      </c>
      <c r="B4" s="9">
        <v>42948</v>
      </c>
      <c r="C4" t="str">
        <f t="shared" si="0"/>
        <v>B3</v>
      </c>
      <c r="D4" t="s">
        <v>33</v>
      </c>
      <c r="E4" t="str">
        <f>Categories!$A$4</f>
        <v>Meeting Expense</v>
      </c>
      <c r="G4" s="2">
        <v>-123</v>
      </c>
      <c r="H4" s="3">
        <f>IF(ISBLANK(G4), "", H3+G4)</f>
        <v>1950.5</v>
      </c>
      <c r="I4" s="56" t="str">
        <f>$K$1</f>
        <v>AGM</v>
      </c>
      <c r="K4" t="s">
        <v>34</v>
      </c>
    </row>
    <row r="5" spans="1:11">
      <c r="A5" s="9">
        <v>42964</v>
      </c>
      <c r="B5" s="9">
        <v>42965</v>
      </c>
      <c r="C5" t="str">
        <f t="shared" si="0"/>
        <v>B4</v>
      </c>
      <c r="D5" t="s">
        <v>35</v>
      </c>
      <c r="E5" t="str">
        <f>Categories!$A$4</f>
        <v>Meeting Expense</v>
      </c>
      <c r="F5">
        <v>28</v>
      </c>
      <c r="G5" s="2">
        <v>-71.5</v>
      </c>
      <c r="H5" s="3">
        <f>IF(ISBLANK(G5), "", H4+G5)</f>
        <v>1879</v>
      </c>
      <c r="I5" s="56" t="str">
        <f>$K$1</f>
        <v>AGM</v>
      </c>
      <c r="K5" t="s">
        <v>36</v>
      </c>
    </row>
    <row r="6" spans="1:11">
      <c r="A6" s="9">
        <v>43009</v>
      </c>
      <c r="B6" s="9">
        <v>42927</v>
      </c>
      <c r="C6" t="str">
        <f t="shared" si="0"/>
        <v>B5</v>
      </c>
      <c r="D6" t="s">
        <v>37</v>
      </c>
      <c r="E6" t="str">
        <f>Categories!$A$5</f>
        <v>Membership Fee</v>
      </c>
      <c r="G6" s="2">
        <v>55</v>
      </c>
      <c r="H6" s="3">
        <f t="shared" ref="H6:H69" si="1">IF(ISBLANK(G6), "", H5+G6)</f>
        <v>1934</v>
      </c>
      <c r="I6" s="56" t="str">
        <f>$K$3</f>
        <v>Membership Direct</v>
      </c>
      <c r="K6" t="s">
        <v>38</v>
      </c>
    </row>
    <row r="7" spans="1:11">
      <c r="A7" s="9">
        <v>43009</v>
      </c>
      <c r="B7" s="9">
        <v>42935</v>
      </c>
      <c r="C7" t="str">
        <f t="shared" si="0"/>
        <v>B6</v>
      </c>
      <c r="D7" t="s">
        <v>39</v>
      </c>
      <c r="E7" t="str">
        <f>Categories!$A$5</f>
        <v>Membership Fee</v>
      </c>
      <c r="G7" s="2">
        <v>55</v>
      </c>
      <c r="H7" s="3">
        <f t="shared" si="1"/>
        <v>1989</v>
      </c>
      <c r="I7" s="56" t="str">
        <f t="shared" ref="I7:I11" si="2">$K$3</f>
        <v>Membership Direct</v>
      </c>
      <c r="K7" t="s">
        <v>40</v>
      </c>
    </row>
    <row r="8" spans="1:11">
      <c r="A8" s="9">
        <v>43009</v>
      </c>
      <c r="B8" s="9">
        <v>42936</v>
      </c>
      <c r="C8" t="str">
        <f t="shared" si="0"/>
        <v>B7</v>
      </c>
      <c r="D8" t="s">
        <v>41</v>
      </c>
      <c r="E8" t="str">
        <f>Categories!$A$5</f>
        <v>Membership Fee</v>
      </c>
      <c r="G8" s="2">
        <v>55</v>
      </c>
      <c r="H8" s="3">
        <f t="shared" si="1"/>
        <v>2044</v>
      </c>
      <c r="I8" s="56" t="str">
        <f t="shared" si="2"/>
        <v>Membership Direct</v>
      </c>
      <c r="K8" t="s">
        <v>42</v>
      </c>
    </row>
    <row r="9" spans="1:11">
      <c r="A9" s="9">
        <v>43009</v>
      </c>
      <c r="B9" s="9">
        <v>42936</v>
      </c>
      <c r="C9" t="str">
        <f t="shared" si="0"/>
        <v>B8</v>
      </c>
      <c r="D9" t="s">
        <v>43</v>
      </c>
      <c r="E9" t="str">
        <f>Categories!$A$5</f>
        <v>Membership Fee</v>
      </c>
      <c r="G9" s="2">
        <v>55</v>
      </c>
      <c r="H9" s="3">
        <f t="shared" si="1"/>
        <v>2099</v>
      </c>
      <c r="I9" s="56" t="str">
        <f t="shared" si="2"/>
        <v>Membership Direct</v>
      </c>
      <c r="K9" t="s">
        <v>44</v>
      </c>
    </row>
    <row r="10" spans="1:11">
      <c r="A10" s="9">
        <v>43009</v>
      </c>
      <c r="B10" s="9">
        <v>42936</v>
      </c>
      <c r="C10" t="str">
        <f t="shared" si="0"/>
        <v>B9</v>
      </c>
      <c r="D10" t="s">
        <v>45</v>
      </c>
      <c r="E10" t="str">
        <f>Categories!$A$5</f>
        <v>Membership Fee</v>
      </c>
      <c r="G10" s="2">
        <v>55</v>
      </c>
      <c r="H10" s="3">
        <f t="shared" si="1"/>
        <v>2154</v>
      </c>
      <c r="I10" s="56" t="str">
        <f t="shared" si="2"/>
        <v>Membership Direct</v>
      </c>
      <c r="K10" t="s">
        <v>46</v>
      </c>
    </row>
    <row r="11" spans="1:11">
      <c r="A11" s="9">
        <v>43009</v>
      </c>
      <c r="B11" s="9">
        <v>42936</v>
      </c>
      <c r="C11" t="str">
        <f t="shared" si="0"/>
        <v>B10</v>
      </c>
      <c r="D11" t="s">
        <v>47</v>
      </c>
      <c r="E11" t="str">
        <f>Categories!$A$5</f>
        <v>Membership Fee</v>
      </c>
      <c r="G11" s="2">
        <v>55</v>
      </c>
      <c r="H11" s="3">
        <f t="shared" si="1"/>
        <v>2209</v>
      </c>
      <c r="I11" s="56" t="str">
        <f t="shared" si="2"/>
        <v>Membership Direct</v>
      </c>
      <c r="K11" t="s">
        <v>48</v>
      </c>
    </row>
    <row r="12" spans="1:11">
      <c r="A12" s="9">
        <v>42947</v>
      </c>
      <c r="B12" s="9">
        <v>42947</v>
      </c>
      <c r="C12" t="str">
        <f t="shared" si="0"/>
        <v>B11</v>
      </c>
      <c r="D12" t="s">
        <v>49</v>
      </c>
      <c r="E12" t="str">
        <f>Categories!$A$1</f>
        <v>Interest</v>
      </c>
      <c r="G12" s="2">
        <v>0.26</v>
      </c>
      <c r="H12" s="3">
        <f t="shared" si="1"/>
        <v>2209.2600000000002</v>
      </c>
      <c r="I12" s="56" t="str">
        <f>Categories!$A$1</f>
        <v>Interest</v>
      </c>
      <c r="K12" t="s">
        <v>50</v>
      </c>
    </row>
    <row r="13" spans="1:11">
      <c r="A13" s="9">
        <v>42941</v>
      </c>
      <c r="B13" s="9">
        <v>42948</v>
      </c>
      <c r="C13" t="str">
        <f t="shared" si="0"/>
        <v>B12</v>
      </c>
      <c r="D13" t="s">
        <v>51</v>
      </c>
      <c r="E13" t="str">
        <f>Categories!$A$6</f>
        <v>Marketing</v>
      </c>
      <c r="G13" s="2">
        <v>-118.71</v>
      </c>
      <c r="H13" s="3">
        <f t="shared" si="1"/>
        <v>2090.5500000000002</v>
      </c>
      <c r="I13" s="56" t="s">
        <v>52</v>
      </c>
    </row>
    <row r="14" spans="1:11">
      <c r="A14" s="9">
        <v>43009</v>
      </c>
      <c r="B14" s="9">
        <v>42948</v>
      </c>
      <c r="C14" t="str">
        <f t="shared" si="0"/>
        <v>B13</v>
      </c>
      <c r="D14" t="s">
        <v>53</v>
      </c>
      <c r="E14" t="str">
        <f>Categories!$A$5</f>
        <v>Membership Fee</v>
      </c>
      <c r="G14" s="2">
        <v>55</v>
      </c>
      <c r="H14" s="3">
        <f t="shared" si="1"/>
        <v>2145.5500000000002</v>
      </c>
      <c r="I14" s="56" t="str">
        <f t="shared" ref="I14:I17" si="3">$K$3</f>
        <v>Membership Direct</v>
      </c>
    </row>
    <row r="15" spans="1:11">
      <c r="A15" s="9">
        <v>42955</v>
      </c>
      <c r="B15" s="9">
        <v>42955</v>
      </c>
      <c r="C15" t="str">
        <f t="shared" si="0"/>
        <v>B14</v>
      </c>
      <c r="D15" t="s">
        <v>54</v>
      </c>
      <c r="E15" t="str">
        <f>Categories!$A$5</f>
        <v>Membership Fee</v>
      </c>
      <c r="G15" s="2">
        <v>55</v>
      </c>
      <c r="H15" s="3">
        <f t="shared" si="1"/>
        <v>2200.5500000000002</v>
      </c>
      <c r="I15" s="56" t="str">
        <f t="shared" si="3"/>
        <v>Membership Direct</v>
      </c>
    </row>
    <row r="16" spans="1:11">
      <c r="A16" s="9">
        <v>42963</v>
      </c>
      <c r="B16" s="9">
        <v>42963</v>
      </c>
      <c r="C16" t="str">
        <f t="shared" si="0"/>
        <v>B15</v>
      </c>
      <c r="D16" t="s">
        <v>55</v>
      </c>
      <c r="E16" t="str">
        <f>Categories!$A$5</f>
        <v>Membership Fee</v>
      </c>
      <c r="G16" s="2">
        <v>55</v>
      </c>
      <c r="H16" s="3">
        <f t="shared" si="1"/>
        <v>2255.5500000000002</v>
      </c>
      <c r="I16" s="56" t="str">
        <f t="shared" si="3"/>
        <v>Membership Direct</v>
      </c>
    </row>
    <row r="17" spans="1:9">
      <c r="A17" s="9">
        <v>42970</v>
      </c>
      <c r="B17" s="9">
        <v>42970</v>
      </c>
      <c r="C17" t="str">
        <f t="shared" si="0"/>
        <v>B16</v>
      </c>
      <c r="D17" t="s">
        <v>56</v>
      </c>
      <c r="E17" t="str">
        <f>Categories!$A$5</f>
        <v>Membership Fee</v>
      </c>
      <c r="G17" s="2">
        <v>55</v>
      </c>
      <c r="H17" s="3">
        <f t="shared" si="1"/>
        <v>2310.5500000000002</v>
      </c>
      <c r="I17" s="56" t="str">
        <f t="shared" si="3"/>
        <v>Membership Direct</v>
      </c>
    </row>
    <row r="18" spans="1:9">
      <c r="A18" s="9">
        <v>42974</v>
      </c>
      <c r="B18" s="9">
        <v>42990</v>
      </c>
      <c r="C18" t="str">
        <f t="shared" si="0"/>
        <v>B17</v>
      </c>
      <c r="D18" t="s">
        <v>57</v>
      </c>
      <c r="E18" t="str">
        <f>Categories!$A$7</f>
        <v>Merchandise</v>
      </c>
      <c r="G18" s="2">
        <v>25</v>
      </c>
      <c r="H18" s="3">
        <f t="shared" si="1"/>
        <v>2335.5500000000002</v>
      </c>
      <c r="I18" s="56" t="str">
        <f>$K$5</f>
        <v>Shirt</v>
      </c>
    </row>
    <row r="19" spans="1:9">
      <c r="A19" s="9">
        <v>42975</v>
      </c>
      <c r="B19" s="9">
        <v>42975</v>
      </c>
      <c r="C19" t="str">
        <f t="shared" si="0"/>
        <v>B18</v>
      </c>
      <c r="D19" t="s">
        <v>58</v>
      </c>
      <c r="E19" t="str">
        <f>Categories!$A$5</f>
        <v>Membership Fee</v>
      </c>
      <c r="G19" s="2">
        <v>55</v>
      </c>
      <c r="H19" s="3">
        <f t="shared" si="1"/>
        <v>2390.5500000000002</v>
      </c>
      <c r="I19" s="56" t="str">
        <f t="shared" ref="I19:I25" si="4">$K$3</f>
        <v>Membership Direct</v>
      </c>
    </row>
    <row r="20" spans="1:9">
      <c r="A20" s="9">
        <v>42977</v>
      </c>
      <c r="B20" s="9">
        <v>42978</v>
      </c>
      <c r="C20" t="str">
        <f t="shared" si="0"/>
        <v>B19</v>
      </c>
      <c r="D20" t="s">
        <v>59</v>
      </c>
      <c r="E20" t="str">
        <f>Categories!$A$5</f>
        <v>Membership Fee</v>
      </c>
      <c r="G20" s="2">
        <v>55</v>
      </c>
      <c r="H20" s="3">
        <f t="shared" si="1"/>
        <v>2445.5500000000002</v>
      </c>
      <c r="I20" s="56" t="str">
        <f t="shared" si="4"/>
        <v>Membership Direct</v>
      </c>
    </row>
    <row r="21" spans="1:9">
      <c r="A21" s="9">
        <v>42978</v>
      </c>
      <c r="B21" s="9">
        <v>42978</v>
      </c>
      <c r="C21" t="str">
        <f t="shared" si="0"/>
        <v>B20</v>
      </c>
      <c r="D21" t="s">
        <v>60</v>
      </c>
      <c r="E21" t="str">
        <f>Categories!$A$8</f>
        <v>Transfer</v>
      </c>
      <c r="F21" t="s">
        <v>61</v>
      </c>
      <c r="G21" s="2">
        <v>130</v>
      </c>
      <c r="H21" s="3">
        <f t="shared" si="1"/>
        <v>2575.5500000000002</v>
      </c>
      <c r="I21" s="56" t="str">
        <f>Categories!$A$8</f>
        <v>Transfer</v>
      </c>
    </row>
    <row r="22" spans="1:9">
      <c r="A22" s="9">
        <v>42978</v>
      </c>
      <c r="B22" s="9">
        <v>42978</v>
      </c>
      <c r="C22" t="str">
        <f t="shared" si="0"/>
        <v>B21</v>
      </c>
      <c r="D22" t="s">
        <v>62</v>
      </c>
      <c r="E22" t="str">
        <f>Categories!$A$5</f>
        <v>Membership Fee</v>
      </c>
      <c r="G22" s="2">
        <v>55</v>
      </c>
      <c r="H22" s="3">
        <f t="shared" si="1"/>
        <v>2630.55</v>
      </c>
      <c r="I22" s="56" t="str">
        <f t="shared" si="4"/>
        <v>Membership Direct</v>
      </c>
    </row>
    <row r="23" spans="1:9">
      <c r="A23" s="9">
        <v>42978</v>
      </c>
      <c r="B23" s="9">
        <v>42978</v>
      </c>
      <c r="C23" t="str">
        <f t="shared" si="0"/>
        <v>B22</v>
      </c>
      <c r="D23" t="s">
        <v>49</v>
      </c>
      <c r="E23" t="str">
        <f>Categories!$A$1</f>
        <v>Interest</v>
      </c>
      <c r="G23" s="2">
        <v>0.28000000000000003</v>
      </c>
      <c r="H23" s="3">
        <f t="shared" si="1"/>
        <v>2630.8300000000004</v>
      </c>
      <c r="I23" s="56" t="str">
        <f>Categories!$A$1</f>
        <v>Interest</v>
      </c>
    </row>
    <row r="24" spans="1:9">
      <c r="A24" s="9">
        <v>42979</v>
      </c>
      <c r="B24" s="9">
        <v>42979</v>
      </c>
      <c r="C24" t="str">
        <f t="shared" si="0"/>
        <v>B23</v>
      </c>
      <c r="D24" t="s">
        <v>63</v>
      </c>
      <c r="E24" t="str">
        <f>Categories!$A$5</f>
        <v>Membership Fee</v>
      </c>
      <c r="G24" s="2">
        <v>55</v>
      </c>
      <c r="H24" s="3">
        <f t="shared" si="1"/>
        <v>2685.8300000000004</v>
      </c>
      <c r="I24" s="56" t="str">
        <f t="shared" si="4"/>
        <v>Membership Direct</v>
      </c>
    </row>
    <row r="25" spans="1:9">
      <c r="A25" s="9">
        <v>42979</v>
      </c>
      <c r="B25" s="9">
        <v>42979</v>
      </c>
      <c r="C25" t="str">
        <f t="shared" si="0"/>
        <v>B24</v>
      </c>
      <c r="D25" t="s">
        <v>64</v>
      </c>
      <c r="E25" t="str">
        <f>Categories!$A$5</f>
        <v>Membership Fee</v>
      </c>
      <c r="G25" s="2">
        <v>55</v>
      </c>
      <c r="H25" s="3">
        <f t="shared" si="1"/>
        <v>2740.8300000000004</v>
      </c>
      <c r="I25" s="56" t="str">
        <f t="shared" si="4"/>
        <v>Membership Direct</v>
      </c>
    </row>
    <row r="26" spans="1:9">
      <c r="A26" s="9">
        <v>42983</v>
      </c>
      <c r="B26" s="9">
        <v>42983</v>
      </c>
      <c r="C26" t="str">
        <f t="shared" si="0"/>
        <v>B25</v>
      </c>
      <c r="D26" t="s">
        <v>65</v>
      </c>
      <c r="E26" t="str">
        <f>Categories!$A$10</f>
        <v>Social</v>
      </c>
      <c r="G26" s="2">
        <v>-150</v>
      </c>
      <c r="H26" s="3">
        <f t="shared" si="1"/>
        <v>2590.8300000000004</v>
      </c>
      <c r="I26" s="56" t="s">
        <v>66</v>
      </c>
    </row>
    <row r="27" spans="1:9">
      <c r="A27" s="9">
        <v>42985</v>
      </c>
      <c r="B27" s="9">
        <v>42985</v>
      </c>
      <c r="C27" t="str">
        <f t="shared" si="0"/>
        <v>B26</v>
      </c>
      <c r="D27" t="s">
        <v>67</v>
      </c>
      <c r="E27" t="str">
        <f>Categories!$A$8</f>
        <v>Transfer</v>
      </c>
      <c r="F27" t="s">
        <v>68</v>
      </c>
      <c r="G27" s="2">
        <v>13556.07</v>
      </c>
      <c r="H27" s="3">
        <f t="shared" si="1"/>
        <v>16146.9</v>
      </c>
      <c r="I27" s="56" t="str">
        <f>Categories!$A$8</f>
        <v>Transfer</v>
      </c>
    </row>
    <row r="28" spans="1:9">
      <c r="A28" s="9">
        <v>42985</v>
      </c>
      <c r="B28" s="9">
        <v>42985</v>
      </c>
      <c r="C28" t="str">
        <f t="shared" si="0"/>
        <v>B27</v>
      </c>
      <c r="D28" t="s">
        <v>69</v>
      </c>
      <c r="E28" t="str">
        <f>Categories!$A$2</f>
        <v>Raffle</v>
      </c>
      <c r="G28" s="2">
        <v>-45.46</v>
      </c>
      <c r="H28" s="3">
        <f t="shared" si="1"/>
        <v>16101.44</v>
      </c>
      <c r="I28" s="56" t="str">
        <f>$K$4</f>
        <v>Fundraising</v>
      </c>
    </row>
    <row r="29" spans="1:9">
      <c r="A29" s="9">
        <v>42985</v>
      </c>
      <c r="B29" s="9">
        <v>42985</v>
      </c>
      <c r="C29" t="str">
        <f t="shared" si="0"/>
        <v>B28</v>
      </c>
      <c r="D29" t="s">
        <v>70</v>
      </c>
      <c r="E29" t="str">
        <f>Categories!$A$9</f>
        <v>Miscellaneous</v>
      </c>
      <c r="G29" s="2">
        <v>-188.65</v>
      </c>
      <c r="H29" s="3">
        <f t="shared" si="1"/>
        <v>15912.79</v>
      </c>
      <c r="I29" s="56" t="str">
        <f>Categories!$A$9</f>
        <v>Miscellaneous</v>
      </c>
    </row>
    <row r="30" spans="1:9">
      <c r="A30" s="9">
        <v>42982</v>
      </c>
      <c r="B30" s="9">
        <v>42982</v>
      </c>
      <c r="C30" t="str">
        <f t="shared" si="0"/>
        <v>B29</v>
      </c>
      <c r="D30" t="s">
        <v>71</v>
      </c>
      <c r="E30" t="str">
        <f>Categories!$A$5</f>
        <v>Membership Fee</v>
      </c>
      <c r="G30" s="2">
        <v>55</v>
      </c>
      <c r="H30" s="3">
        <f t="shared" si="1"/>
        <v>15967.79</v>
      </c>
      <c r="I30" s="56" t="str">
        <f t="shared" ref="I30" si="5">$K$3</f>
        <v>Membership Direct</v>
      </c>
    </row>
    <row r="31" spans="1:9">
      <c r="A31" s="9">
        <v>42990</v>
      </c>
      <c r="B31" s="9">
        <v>42990</v>
      </c>
      <c r="C31" t="str">
        <f t="shared" si="0"/>
        <v>B30</v>
      </c>
      <c r="D31" t="s">
        <v>72</v>
      </c>
      <c r="E31" t="str">
        <f>Categories!$A$8</f>
        <v>Transfer</v>
      </c>
      <c r="F31" t="str">
        <f>'BOQ Savings'!$C$3</f>
        <v>S2</v>
      </c>
      <c r="G31" s="2">
        <v>-13300</v>
      </c>
      <c r="H31" s="3">
        <f>IF(ISBLANK(G31), "", H30+G31)</f>
        <v>2667.7900000000009</v>
      </c>
      <c r="I31" s="56" t="str">
        <f>Categories!$A$8</f>
        <v>Transfer</v>
      </c>
    </row>
    <row r="32" spans="1:9">
      <c r="A32" s="9">
        <v>42990</v>
      </c>
      <c r="B32" s="9">
        <v>42991</v>
      </c>
      <c r="C32" t="str">
        <f t="shared" si="0"/>
        <v>B31</v>
      </c>
      <c r="D32" t="s">
        <v>73</v>
      </c>
      <c r="E32" t="str">
        <f>Categories!$A$7</f>
        <v>Merchandise</v>
      </c>
      <c r="G32" s="2">
        <v>25</v>
      </c>
      <c r="H32" s="3">
        <f t="shared" si="1"/>
        <v>2692.7900000000009</v>
      </c>
      <c r="I32" s="56" t="str">
        <f>$K$5</f>
        <v>Shirt</v>
      </c>
    </row>
    <row r="33" spans="1:9">
      <c r="A33" s="9">
        <v>42990</v>
      </c>
      <c r="B33" s="9">
        <v>42991</v>
      </c>
      <c r="C33" t="str">
        <f t="shared" si="0"/>
        <v>B32</v>
      </c>
      <c r="D33" t="s">
        <v>74</v>
      </c>
      <c r="E33" t="str">
        <f>Categories!$A$7</f>
        <v>Merchandise</v>
      </c>
      <c r="G33" s="2">
        <v>40</v>
      </c>
      <c r="H33" s="3">
        <f t="shared" si="1"/>
        <v>2732.7900000000009</v>
      </c>
      <c r="I33" s="56" t="str">
        <f>$K$5</f>
        <v>Shirt</v>
      </c>
    </row>
    <row r="34" spans="1:9">
      <c r="A34" s="9">
        <v>42991</v>
      </c>
      <c r="B34" s="9">
        <v>42991</v>
      </c>
      <c r="C34" t="str">
        <f t="shared" si="0"/>
        <v>B33</v>
      </c>
      <c r="D34" t="s">
        <v>75</v>
      </c>
      <c r="E34" t="str">
        <f>Categories!$A$5</f>
        <v>Membership Fee</v>
      </c>
      <c r="G34" s="2">
        <v>55</v>
      </c>
      <c r="H34" s="3">
        <f t="shared" si="1"/>
        <v>2787.7900000000009</v>
      </c>
      <c r="I34" s="56" t="str">
        <f t="shared" ref="I34" si="6">$K$3</f>
        <v>Membership Direct</v>
      </c>
    </row>
    <row r="35" spans="1:9">
      <c r="A35" s="9">
        <v>42998</v>
      </c>
      <c r="B35" s="9">
        <v>42998</v>
      </c>
      <c r="C35" t="str">
        <f t="shared" si="0"/>
        <v>B34</v>
      </c>
      <c r="D35" t="s">
        <v>76</v>
      </c>
      <c r="E35" t="str">
        <f>Categories!$A$7</f>
        <v>Merchandise</v>
      </c>
      <c r="G35" s="2">
        <v>30</v>
      </c>
      <c r="H35" s="3">
        <f t="shared" si="1"/>
        <v>2817.7900000000009</v>
      </c>
      <c r="I35" s="56" t="str">
        <f t="shared" ref="I35:I44" si="7">$K$5</f>
        <v>Shirt</v>
      </c>
    </row>
    <row r="36" spans="1:9">
      <c r="A36" s="9">
        <v>42998</v>
      </c>
      <c r="B36" s="9">
        <v>42998</v>
      </c>
      <c r="C36" t="str">
        <f t="shared" si="0"/>
        <v>B35</v>
      </c>
      <c r="D36" t="s">
        <v>77</v>
      </c>
      <c r="E36" t="str">
        <f>Categories!$A$7</f>
        <v>Merchandise</v>
      </c>
      <c r="G36" s="2">
        <v>30</v>
      </c>
      <c r="H36" s="3">
        <f t="shared" si="1"/>
        <v>2847.7900000000009</v>
      </c>
      <c r="I36" s="56" t="str">
        <f t="shared" si="7"/>
        <v>Shirt</v>
      </c>
    </row>
    <row r="37" spans="1:9">
      <c r="A37" s="9">
        <v>42998</v>
      </c>
      <c r="B37" s="9">
        <v>42998</v>
      </c>
      <c r="C37" t="str">
        <f t="shared" si="0"/>
        <v>B36</v>
      </c>
      <c r="D37" t="s">
        <v>78</v>
      </c>
      <c r="E37" t="str">
        <f>Categories!$A$7</f>
        <v>Merchandise</v>
      </c>
      <c r="G37" s="2">
        <v>30</v>
      </c>
      <c r="H37" s="3">
        <f t="shared" si="1"/>
        <v>2877.7900000000009</v>
      </c>
      <c r="I37" s="56" t="str">
        <f t="shared" si="7"/>
        <v>Shirt</v>
      </c>
    </row>
    <row r="38" spans="1:9">
      <c r="A38" s="9">
        <v>42998</v>
      </c>
      <c r="B38" s="9">
        <v>42998</v>
      </c>
      <c r="C38" t="str">
        <f t="shared" si="0"/>
        <v>B37</v>
      </c>
      <c r="D38" t="s">
        <v>79</v>
      </c>
      <c r="E38" t="str">
        <f>Categories!$A$7</f>
        <v>Merchandise</v>
      </c>
      <c r="G38" s="2">
        <v>60</v>
      </c>
      <c r="H38" s="3">
        <f t="shared" si="1"/>
        <v>2937.7900000000009</v>
      </c>
      <c r="I38" s="56" t="str">
        <f t="shared" si="7"/>
        <v>Shirt</v>
      </c>
    </row>
    <row r="39" spans="1:9">
      <c r="A39" s="9">
        <v>42998</v>
      </c>
      <c r="B39" s="9">
        <v>42998</v>
      </c>
      <c r="C39" t="str">
        <f t="shared" si="0"/>
        <v>B38</v>
      </c>
      <c r="D39" t="s">
        <v>80</v>
      </c>
      <c r="E39" t="str">
        <f>Categories!$A$7</f>
        <v>Merchandise</v>
      </c>
      <c r="G39" s="2">
        <v>30</v>
      </c>
      <c r="H39" s="3">
        <f t="shared" si="1"/>
        <v>2967.7900000000009</v>
      </c>
      <c r="I39" s="56" t="str">
        <f t="shared" si="7"/>
        <v>Shirt</v>
      </c>
    </row>
    <row r="40" spans="1:9">
      <c r="A40" s="9">
        <v>42998</v>
      </c>
      <c r="B40" s="9">
        <v>42998</v>
      </c>
      <c r="C40" t="str">
        <f t="shared" si="0"/>
        <v>B39</v>
      </c>
      <c r="D40" t="s">
        <v>81</v>
      </c>
      <c r="E40" t="str">
        <f>Categories!$A$7</f>
        <v>Merchandise</v>
      </c>
      <c r="G40" s="2">
        <v>30</v>
      </c>
      <c r="H40" s="3">
        <f t="shared" si="1"/>
        <v>2997.7900000000009</v>
      </c>
      <c r="I40" s="56" t="str">
        <f t="shared" si="7"/>
        <v>Shirt</v>
      </c>
    </row>
    <row r="41" spans="1:9">
      <c r="A41" s="9">
        <v>42998</v>
      </c>
      <c r="B41" s="9">
        <v>42998</v>
      </c>
      <c r="C41" t="str">
        <f t="shared" si="0"/>
        <v>B40</v>
      </c>
      <c r="D41" t="s">
        <v>82</v>
      </c>
      <c r="E41" t="str">
        <f>Categories!$A$7</f>
        <v>Merchandise</v>
      </c>
      <c r="G41" s="2">
        <v>30</v>
      </c>
      <c r="H41" s="3">
        <f t="shared" si="1"/>
        <v>3027.7900000000009</v>
      </c>
      <c r="I41" s="56" t="str">
        <f t="shared" si="7"/>
        <v>Shirt</v>
      </c>
    </row>
    <row r="42" spans="1:9">
      <c r="A42" s="9">
        <v>42998</v>
      </c>
      <c r="B42" s="9">
        <v>42998</v>
      </c>
      <c r="C42" t="str">
        <f t="shared" si="0"/>
        <v>B41</v>
      </c>
      <c r="D42" t="s">
        <v>83</v>
      </c>
      <c r="E42" t="str">
        <f>Categories!$A$7</f>
        <v>Merchandise</v>
      </c>
      <c r="G42" s="2">
        <v>30</v>
      </c>
      <c r="H42" s="3">
        <f t="shared" si="1"/>
        <v>3057.7900000000009</v>
      </c>
      <c r="I42" s="56" t="str">
        <f t="shared" si="7"/>
        <v>Shirt</v>
      </c>
    </row>
    <row r="43" spans="1:9">
      <c r="A43" s="9">
        <v>42998</v>
      </c>
      <c r="B43" s="9">
        <v>42998</v>
      </c>
      <c r="C43" t="str">
        <f t="shared" si="0"/>
        <v>B42</v>
      </c>
      <c r="D43" t="s">
        <v>84</v>
      </c>
      <c r="E43" t="str">
        <f>Categories!$A$7</f>
        <v>Merchandise</v>
      </c>
      <c r="G43" s="2">
        <v>30</v>
      </c>
      <c r="H43" s="3">
        <f t="shared" si="1"/>
        <v>3087.7900000000009</v>
      </c>
      <c r="I43" s="56" t="str">
        <f t="shared" si="7"/>
        <v>Shirt</v>
      </c>
    </row>
    <row r="44" spans="1:9">
      <c r="A44" s="9">
        <v>42998</v>
      </c>
      <c r="B44" s="9">
        <v>42998</v>
      </c>
      <c r="C44" t="str">
        <f t="shared" si="0"/>
        <v>B43</v>
      </c>
      <c r="D44" t="s">
        <v>85</v>
      </c>
      <c r="E44" t="str">
        <f>Categories!$A$7</f>
        <v>Merchandise</v>
      </c>
      <c r="G44" s="2">
        <v>30</v>
      </c>
      <c r="H44" s="3">
        <f t="shared" si="1"/>
        <v>3117.7900000000009</v>
      </c>
      <c r="I44" s="56" t="str">
        <f t="shared" si="7"/>
        <v>Shirt</v>
      </c>
    </row>
    <row r="45" spans="1:9">
      <c r="A45" s="9">
        <v>42998</v>
      </c>
      <c r="B45" s="9">
        <v>42998</v>
      </c>
      <c r="C45" t="str">
        <f t="shared" si="0"/>
        <v>B44</v>
      </c>
      <c r="D45" t="s">
        <v>86</v>
      </c>
      <c r="E45" t="str">
        <f>Categories!$A$5</f>
        <v>Membership Fee</v>
      </c>
      <c r="G45" s="2">
        <v>55</v>
      </c>
      <c r="H45" s="3">
        <f t="shared" si="1"/>
        <v>3172.7900000000009</v>
      </c>
      <c r="I45" s="56" t="str">
        <f t="shared" ref="I45" si="8">$K$3</f>
        <v>Membership Direct</v>
      </c>
    </row>
    <row r="46" spans="1:9">
      <c r="A46" s="9">
        <v>42999</v>
      </c>
      <c r="B46" s="9">
        <v>42999</v>
      </c>
      <c r="C46" t="str">
        <f t="shared" si="0"/>
        <v>B45</v>
      </c>
      <c r="D46" t="s">
        <v>87</v>
      </c>
      <c r="E46" t="str">
        <f>Categories!$A$7</f>
        <v>Merchandise</v>
      </c>
      <c r="G46" s="2">
        <v>30</v>
      </c>
      <c r="H46" s="3">
        <f t="shared" si="1"/>
        <v>3202.7900000000009</v>
      </c>
      <c r="I46" s="56" t="str">
        <f>$K$5</f>
        <v>Shirt</v>
      </c>
    </row>
    <row r="47" spans="1:9">
      <c r="A47" s="9">
        <v>42999</v>
      </c>
      <c r="B47" s="9">
        <v>42999</v>
      </c>
      <c r="C47" t="str">
        <f t="shared" si="0"/>
        <v>B46</v>
      </c>
      <c r="D47" t="s">
        <v>88</v>
      </c>
      <c r="E47" t="str">
        <f>Categories!$A$7</f>
        <v>Merchandise</v>
      </c>
      <c r="G47" s="2">
        <v>30</v>
      </c>
      <c r="H47" s="3">
        <f t="shared" si="1"/>
        <v>3232.7900000000009</v>
      </c>
      <c r="I47" s="56" t="str">
        <f>$K$5</f>
        <v>Shirt</v>
      </c>
    </row>
    <row r="48" spans="1:9">
      <c r="A48" s="9">
        <v>42999</v>
      </c>
      <c r="B48" s="9">
        <v>42999</v>
      </c>
      <c r="C48" t="str">
        <f t="shared" si="0"/>
        <v>B47</v>
      </c>
      <c r="D48" t="s">
        <v>89</v>
      </c>
      <c r="E48" t="str">
        <f>Categories!$A$7</f>
        <v>Merchandise</v>
      </c>
      <c r="G48" s="2">
        <v>30</v>
      </c>
      <c r="H48" s="3">
        <f t="shared" si="1"/>
        <v>3262.7900000000009</v>
      </c>
      <c r="I48" s="56" t="str">
        <f>$K$5</f>
        <v>Shirt</v>
      </c>
    </row>
    <row r="49" spans="1:9">
      <c r="A49" s="9">
        <v>42999</v>
      </c>
      <c r="B49" s="9">
        <v>42999</v>
      </c>
      <c r="C49" t="str">
        <f t="shared" si="0"/>
        <v>B48</v>
      </c>
      <c r="D49" t="s">
        <v>90</v>
      </c>
      <c r="E49" t="str">
        <f>Categories!$A$7</f>
        <v>Merchandise</v>
      </c>
      <c r="G49" s="2">
        <v>30</v>
      </c>
      <c r="H49" s="3">
        <f t="shared" si="1"/>
        <v>3292.7900000000009</v>
      </c>
      <c r="I49" s="56" t="str">
        <f>$K$5</f>
        <v>Shirt</v>
      </c>
    </row>
    <row r="50" spans="1:9">
      <c r="A50" s="9">
        <v>42999</v>
      </c>
      <c r="B50" s="9">
        <v>42999</v>
      </c>
      <c r="C50" t="str">
        <f t="shared" si="0"/>
        <v>B49</v>
      </c>
      <c r="D50" t="s">
        <v>91</v>
      </c>
      <c r="E50" t="str">
        <f>Categories!$A$7</f>
        <v>Merchandise</v>
      </c>
      <c r="G50" s="2">
        <v>60</v>
      </c>
      <c r="H50" s="3">
        <f t="shared" si="1"/>
        <v>3352.7900000000009</v>
      </c>
      <c r="I50" s="56" t="str">
        <f>$K$5</f>
        <v>Shirt</v>
      </c>
    </row>
    <row r="51" spans="1:9">
      <c r="A51" s="9">
        <v>42999</v>
      </c>
      <c r="B51" s="9">
        <v>42999</v>
      </c>
      <c r="C51" t="str">
        <f t="shared" si="0"/>
        <v>B50</v>
      </c>
      <c r="D51" t="s">
        <v>92</v>
      </c>
      <c r="E51" t="str">
        <f>Categories!$A$11</f>
        <v>Sponsorship</v>
      </c>
      <c r="G51" s="2">
        <v>200</v>
      </c>
      <c r="H51" s="3">
        <f t="shared" si="1"/>
        <v>3552.7900000000009</v>
      </c>
      <c r="I51" s="56" t="str">
        <f>Categories!$A$11</f>
        <v>Sponsorship</v>
      </c>
    </row>
    <row r="52" spans="1:9">
      <c r="A52" s="9">
        <v>42999</v>
      </c>
      <c r="B52" s="9">
        <v>42999</v>
      </c>
      <c r="C52" t="str">
        <f t="shared" si="0"/>
        <v>B51</v>
      </c>
      <c r="D52" t="s">
        <v>93</v>
      </c>
      <c r="E52" t="str">
        <f>Categories!$A$7</f>
        <v>Merchandise</v>
      </c>
      <c r="G52" s="2">
        <v>30</v>
      </c>
      <c r="H52" s="3">
        <f t="shared" si="1"/>
        <v>3582.7900000000009</v>
      </c>
      <c r="I52" s="56" t="str">
        <f>$K$5</f>
        <v>Shirt</v>
      </c>
    </row>
    <row r="53" spans="1:9">
      <c r="A53" s="9">
        <v>42999</v>
      </c>
      <c r="B53" s="9">
        <v>42999</v>
      </c>
      <c r="C53" t="str">
        <f t="shared" si="0"/>
        <v>B52</v>
      </c>
      <c r="D53" t="s">
        <v>94</v>
      </c>
      <c r="E53" t="str">
        <f>Categories!$A$7</f>
        <v>Merchandise</v>
      </c>
      <c r="G53" s="2">
        <v>30</v>
      </c>
      <c r="H53" s="3">
        <f t="shared" si="1"/>
        <v>3612.7900000000009</v>
      </c>
      <c r="I53" s="56" t="str">
        <f>$K$5</f>
        <v>Shirt</v>
      </c>
    </row>
    <row r="54" spans="1:9">
      <c r="A54" s="9">
        <v>42999</v>
      </c>
      <c r="B54" s="9">
        <v>42999</v>
      </c>
      <c r="C54" t="str">
        <f t="shared" si="0"/>
        <v>B53</v>
      </c>
      <c r="D54" t="s">
        <v>95</v>
      </c>
      <c r="E54" t="str">
        <f>Categories!$A$7</f>
        <v>Merchandise</v>
      </c>
      <c r="G54" s="2">
        <v>30</v>
      </c>
      <c r="H54" s="3">
        <f t="shared" si="1"/>
        <v>3642.7900000000009</v>
      </c>
      <c r="I54" s="56" t="str">
        <f>$K$5</f>
        <v>Shirt</v>
      </c>
    </row>
    <row r="55" spans="1:9">
      <c r="A55" s="9">
        <v>43000</v>
      </c>
      <c r="B55" s="9">
        <v>43000</v>
      </c>
      <c r="C55" t="str">
        <f t="shared" si="0"/>
        <v>B54</v>
      </c>
      <c r="D55" t="s">
        <v>96</v>
      </c>
      <c r="E55" t="str">
        <f>Categories!$A$5</f>
        <v>Membership Fee</v>
      </c>
      <c r="F55" t="s">
        <v>97</v>
      </c>
      <c r="G55" s="2">
        <v>55</v>
      </c>
      <c r="H55" s="3">
        <f t="shared" si="1"/>
        <v>3697.7900000000009</v>
      </c>
      <c r="I55" s="56" t="str">
        <f t="shared" ref="I55" si="9">$K$3</f>
        <v>Membership Direct</v>
      </c>
    </row>
    <row r="56" spans="1:9">
      <c r="A56" s="9">
        <v>43000</v>
      </c>
      <c r="B56" s="9">
        <v>43000</v>
      </c>
      <c r="C56" t="str">
        <f t="shared" si="0"/>
        <v>B55</v>
      </c>
      <c r="D56" t="s">
        <v>98</v>
      </c>
      <c r="E56" t="str">
        <f>Categories!$A$7</f>
        <v>Merchandise</v>
      </c>
      <c r="F56" t="s">
        <v>99</v>
      </c>
      <c r="G56" s="2">
        <v>30</v>
      </c>
      <c r="H56" s="3">
        <f t="shared" si="1"/>
        <v>3727.7900000000009</v>
      </c>
      <c r="I56" s="56" t="str">
        <f t="shared" ref="I56:I77" si="10">$K$5</f>
        <v>Shirt</v>
      </c>
    </row>
    <row r="57" spans="1:9">
      <c r="A57" s="9">
        <v>43000</v>
      </c>
      <c r="B57" s="9">
        <v>43000</v>
      </c>
      <c r="C57" t="str">
        <f t="shared" si="0"/>
        <v>B56</v>
      </c>
      <c r="D57" t="s">
        <v>100</v>
      </c>
      <c r="E57" t="str">
        <f>Categories!$A$7</f>
        <v>Merchandise</v>
      </c>
      <c r="G57" s="2">
        <v>30</v>
      </c>
      <c r="H57" s="3">
        <f t="shared" si="1"/>
        <v>3757.7900000000009</v>
      </c>
      <c r="I57" s="56" t="str">
        <f t="shared" si="10"/>
        <v>Shirt</v>
      </c>
    </row>
    <row r="58" spans="1:9">
      <c r="A58" s="9">
        <v>43000</v>
      </c>
      <c r="B58" s="9">
        <v>43000</v>
      </c>
      <c r="C58" t="str">
        <f t="shared" si="0"/>
        <v>B57</v>
      </c>
      <c r="D58" t="s">
        <v>101</v>
      </c>
      <c r="E58" t="str">
        <f>Categories!$A$7</f>
        <v>Merchandise</v>
      </c>
      <c r="G58" s="2">
        <v>30</v>
      </c>
      <c r="H58" s="3">
        <f t="shared" si="1"/>
        <v>3787.7900000000009</v>
      </c>
      <c r="I58" s="56" t="str">
        <f t="shared" si="10"/>
        <v>Shirt</v>
      </c>
    </row>
    <row r="59" spans="1:9">
      <c r="A59" s="9">
        <v>43000</v>
      </c>
      <c r="B59" s="9">
        <v>43000</v>
      </c>
      <c r="C59" t="str">
        <f t="shared" si="0"/>
        <v>B58</v>
      </c>
      <c r="D59" t="s">
        <v>102</v>
      </c>
      <c r="E59" t="str">
        <f>Categories!$A$7</f>
        <v>Merchandise</v>
      </c>
      <c r="G59" s="2">
        <v>30</v>
      </c>
      <c r="H59" s="3">
        <f t="shared" si="1"/>
        <v>3817.7900000000009</v>
      </c>
      <c r="I59" s="56" t="str">
        <f t="shared" si="10"/>
        <v>Shirt</v>
      </c>
    </row>
    <row r="60" spans="1:9">
      <c r="A60" s="9">
        <v>43000</v>
      </c>
      <c r="B60" s="9">
        <v>43000</v>
      </c>
      <c r="C60" t="str">
        <f t="shared" si="0"/>
        <v>B59</v>
      </c>
      <c r="D60" t="s">
        <v>103</v>
      </c>
      <c r="E60" t="str">
        <f>Categories!$A$7</f>
        <v>Merchandise</v>
      </c>
      <c r="G60" s="2">
        <v>30</v>
      </c>
      <c r="H60" s="3">
        <f t="shared" si="1"/>
        <v>3847.7900000000009</v>
      </c>
      <c r="I60" s="56" t="str">
        <f t="shared" si="10"/>
        <v>Shirt</v>
      </c>
    </row>
    <row r="61" spans="1:9">
      <c r="A61" s="9">
        <v>43000</v>
      </c>
      <c r="B61" s="9">
        <v>43000</v>
      </c>
      <c r="C61" t="str">
        <f t="shared" si="0"/>
        <v>B60</v>
      </c>
      <c r="D61" t="s">
        <v>104</v>
      </c>
      <c r="E61" t="str">
        <f>Categories!$A$7</f>
        <v>Merchandise</v>
      </c>
      <c r="G61" s="2">
        <v>30</v>
      </c>
      <c r="H61" s="3">
        <f t="shared" si="1"/>
        <v>3877.7900000000009</v>
      </c>
      <c r="I61" s="56" t="str">
        <f t="shared" si="10"/>
        <v>Shirt</v>
      </c>
    </row>
    <row r="62" spans="1:9">
      <c r="A62" s="9">
        <v>43000</v>
      </c>
      <c r="B62" s="9">
        <v>43000</v>
      </c>
      <c r="C62" t="str">
        <f t="shared" si="0"/>
        <v>B61</v>
      </c>
      <c r="D62" t="s">
        <v>105</v>
      </c>
      <c r="E62" t="str">
        <f>Categories!$A$7</f>
        <v>Merchandise</v>
      </c>
      <c r="G62" s="2">
        <v>30</v>
      </c>
      <c r="H62" s="3">
        <f t="shared" si="1"/>
        <v>3907.7900000000009</v>
      </c>
      <c r="I62" s="56" t="str">
        <f t="shared" si="10"/>
        <v>Shirt</v>
      </c>
    </row>
    <row r="63" spans="1:9">
      <c r="A63" s="9">
        <v>43000</v>
      </c>
      <c r="B63" s="9">
        <v>43000</v>
      </c>
      <c r="C63" t="str">
        <f t="shared" si="0"/>
        <v>B62</v>
      </c>
      <c r="D63" t="s">
        <v>106</v>
      </c>
      <c r="E63" t="str">
        <f>Categories!$A$7</f>
        <v>Merchandise</v>
      </c>
      <c r="G63" s="2">
        <v>30</v>
      </c>
      <c r="H63" s="3">
        <f t="shared" si="1"/>
        <v>3937.7900000000009</v>
      </c>
      <c r="I63" s="56" t="str">
        <f t="shared" si="10"/>
        <v>Shirt</v>
      </c>
    </row>
    <row r="64" spans="1:9">
      <c r="A64" s="9">
        <v>43003</v>
      </c>
      <c r="B64" s="9">
        <v>43003</v>
      </c>
      <c r="C64" t="str">
        <f t="shared" si="0"/>
        <v>B63</v>
      </c>
      <c r="D64" t="s">
        <v>107</v>
      </c>
      <c r="E64" t="str">
        <f>Categories!$A$7</f>
        <v>Merchandise</v>
      </c>
      <c r="G64" s="2">
        <v>30</v>
      </c>
      <c r="H64" s="3">
        <f t="shared" si="1"/>
        <v>3967.7900000000009</v>
      </c>
      <c r="I64" s="56" t="str">
        <f t="shared" si="10"/>
        <v>Shirt</v>
      </c>
    </row>
    <row r="65" spans="1:9">
      <c r="A65" s="9">
        <v>43003</v>
      </c>
      <c r="B65" s="9">
        <v>43003</v>
      </c>
      <c r="C65" t="str">
        <f t="shared" si="0"/>
        <v>B64</v>
      </c>
      <c r="D65" t="s">
        <v>108</v>
      </c>
      <c r="E65" t="str">
        <f>Categories!$A$7</f>
        <v>Merchandise</v>
      </c>
      <c r="G65" s="2">
        <v>30</v>
      </c>
      <c r="H65" s="3">
        <f t="shared" si="1"/>
        <v>3997.7900000000009</v>
      </c>
      <c r="I65" s="56" t="str">
        <f t="shared" si="10"/>
        <v>Shirt</v>
      </c>
    </row>
    <row r="66" spans="1:9">
      <c r="A66" s="9">
        <v>43003</v>
      </c>
      <c r="B66" s="9">
        <v>43003</v>
      </c>
      <c r="C66" t="str">
        <f t="shared" si="0"/>
        <v>B65</v>
      </c>
      <c r="D66" t="s">
        <v>109</v>
      </c>
      <c r="E66" t="str">
        <f>Categories!$A$7</f>
        <v>Merchandise</v>
      </c>
      <c r="G66" s="2">
        <v>30</v>
      </c>
      <c r="H66" s="3">
        <f t="shared" si="1"/>
        <v>4027.7900000000009</v>
      </c>
      <c r="I66" s="56" t="str">
        <f t="shared" si="10"/>
        <v>Shirt</v>
      </c>
    </row>
    <row r="67" spans="1:9">
      <c r="A67" s="9">
        <v>43003</v>
      </c>
      <c r="B67" s="9">
        <v>43003</v>
      </c>
      <c r="C67" t="str">
        <f t="shared" ref="C67:C130" si="11">"B" &amp; (ROW() - 1)</f>
        <v>B66</v>
      </c>
      <c r="D67" t="s">
        <v>110</v>
      </c>
      <c r="E67" t="str">
        <f>Categories!$A$7</f>
        <v>Merchandise</v>
      </c>
      <c r="G67" s="2">
        <v>60</v>
      </c>
      <c r="H67" s="3">
        <f t="shared" si="1"/>
        <v>4087.7900000000009</v>
      </c>
      <c r="I67" s="56" t="str">
        <f t="shared" si="10"/>
        <v>Shirt</v>
      </c>
    </row>
    <row r="68" spans="1:9">
      <c r="A68" s="9">
        <v>43003</v>
      </c>
      <c r="B68" s="9">
        <v>43003</v>
      </c>
      <c r="C68" t="str">
        <f t="shared" si="11"/>
        <v>B67</v>
      </c>
      <c r="D68" t="s">
        <v>111</v>
      </c>
      <c r="E68" t="str">
        <f>Categories!$A$7</f>
        <v>Merchandise</v>
      </c>
      <c r="G68" s="2">
        <v>30</v>
      </c>
      <c r="H68" s="3">
        <f t="shared" si="1"/>
        <v>4117.7900000000009</v>
      </c>
      <c r="I68" s="56" t="str">
        <f t="shared" si="10"/>
        <v>Shirt</v>
      </c>
    </row>
    <row r="69" spans="1:9">
      <c r="A69" s="9">
        <v>43003</v>
      </c>
      <c r="B69" s="9">
        <v>43003</v>
      </c>
      <c r="C69" t="str">
        <f t="shared" si="11"/>
        <v>B68</v>
      </c>
      <c r="D69" t="s">
        <v>112</v>
      </c>
      <c r="E69" t="str">
        <f>Categories!$A$7</f>
        <v>Merchandise</v>
      </c>
      <c r="G69" s="2">
        <v>30</v>
      </c>
      <c r="H69" s="3">
        <f t="shared" si="1"/>
        <v>4147.7900000000009</v>
      </c>
      <c r="I69" s="56" t="str">
        <f t="shared" si="10"/>
        <v>Shirt</v>
      </c>
    </row>
    <row r="70" spans="1:9">
      <c r="A70" s="9">
        <v>43004</v>
      </c>
      <c r="B70" s="9">
        <v>43004</v>
      </c>
      <c r="C70" t="str">
        <f t="shared" si="11"/>
        <v>B69</v>
      </c>
      <c r="D70" t="s">
        <v>113</v>
      </c>
      <c r="E70" t="str">
        <f>Categories!$A$7</f>
        <v>Merchandise</v>
      </c>
      <c r="G70" s="2">
        <v>30</v>
      </c>
      <c r="H70" s="3">
        <f t="shared" ref="H70:H133" si="12">IF(ISBLANK(G70), "", H69+G70)</f>
        <v>4177.7900000000009</v>
      </c>
      <c r="I70" s="56" t="str">
        <f t="shared" si="10"/>
        <v>Shirt</v>
      </c>
    </row>
    <row r="71" spans="1:9">
      <c r="A71" s="9">
        <v>43004</v>
      </c>
      <c r="B71" s="9">
        <v>43004</v>
      </c>
      <c r="C71" t="str">
        <f t="shared" si="11"/>
        <v>B70</v>
      </c>
      <c r="D71" t="s">
        <v>114</v>
      </c>
      <c r="E71" t="str">
        <f>Categories!$A$7</f>
        <v>Merchandise</v>
      </c>
      <c r="G71" s="2">
        <v>30</v>
      </c>
      <c r="H71" s="3">
        <f t="shared" si="12"/>
        <v>4207.7900000000009</v>
      </c>
      <c r="I71" s="56" t="str">
        <f t="shared" si="10"/>
        <v>Shirt</v>
      </c>
    </row>
    <row r="72" spans="1:9">
      <c r="A72" s="9">
        <v>43004</v>
      </c>
      <c r="B72" s="9">
        <v>43004</v>
      </c>
      <c r="C72" t="str">
        <f t="shared" si="11"/>
        <v>B71</v>
      </c>
      <c r="D72" t="s">
        <v>115</v>
      </c>
      <c r="E72" t="str">
        <f>Categories!$A$7</f>
        <v>Merchandise</v>
      </c>
      <c r="G72" s="2">
        <v>60</v>
      </c>
      <c r="H72" s="3">
        <f t="shared" si="12"/>
        <v>4267.7900000000009</v>
      </c>
      <c r="I72" s="56" t="str">
        <f t="shared" si="10"/>
        <v>Shirt</v>
      </c>
    </row>
    <row r="73" spans="1:9">
      <c r="A73" s="9">
        <v>43005</v>
      </c>
      <c r="B73" s="9">
        <v>43005</v>
      </c>
      <c r="C73" t="str">
        <f t="shared" si="11"/>
        <v>B72</v>
      </c>
      <c r="D73" t="s">
        <v>116</v>
      </c>
      <c r="E73" t="str">
        <f>Categories!$A$7</f>
        <v>Merchandise</v>
      </c>
      <c r="G73" s="2">
        <v>60</v>
      </c>
      <c r="H73" s="3">
        <f t="shared" si="12"/>
        <v>4327.7900000000009</v>
      </c>
      <c r="I73" s="56" t="str">
        <f t="shared" si="10"/>
        <v>Shirt</v>
      </c>
    </row>
    <row r="74" spans="1:9">
      <c r="A74" s="9">
        <v>43005</v>
      </c>
      <c r="B74" s="9">
        <v>43005</v>
      </c>
      <c r="C74" t="str">
        <f t="shared" si="11"/>
        <v>B73</v>
      </c>
      <c r="D74" t="s">
        <v>117</v>
      </c>
      <c r="E74" t="str">
        <f>Categories!$A$7</f>
        <v>Merchandise</v>
      </c>
      <c r="G74" s="2">
        <v>30</v>
      </c>
      <c r="H74" s="3">
        <f t="shared" si="12"/>
        <v>4357.7900000000009</v>
      </c>
      <c r="I74" s="56" t="str">
        <f t="shared" si="10"/>
        <v>Shirt</v>
      </c>
    </row>
    <row r="75" spans="1:9">
      <c r="A75" s="9">
        <v>43006</v>
      </c>
      <c r="B75" s="9">
        <v>43006</v>
      </c>
      <c r="C75" t="str">
        <f t="shared" si="11"/>
        <v>B74</v>
      </c>
      <c r="D75" t="s">
        <v>118</v>
      </c>
      <c r="E75" t="str">
        <f>Categories!$A$7</f>
        <v>Merchandise</v>
      </c>
      <c r="G75" s="2">
        <v>30</v>
      </c>
      <c r="H75" s="3">
        <f t="shared" si="12"/>
        <v>4387.7900000000009</v>
      </c>
      <c r="I75" s="56" t="str">
        <f t="shared" si="10"/>
        <v>Shirt</v>
      </c>
    </row>
    <row r="76" spans="1:9">
      <c r="A76" s="9">
        <v>43007</v>
      </c>
      <c r="B76" s="9">
        <v>43007</v>
      </c>
      <c r="C76" t="str">
        <f t="shared" si="11"/>
        <v>B75</v>
      </c>
      <c r="D76" t="s">
        <v>119</v>
      </c>
      <c r="E76" t="str">
        <f>Categories!$A$7</f>
        <v>Merchandise</v>
      </c>
      <c r="F76" t="s">
        <v>120</v>
      </c>
      <c r="G76" s="2">
        <v>82</v>
      </c>
      <c r="H76" s="3">
        <f t="shared" si="12"/>
        <v>4469.7900000000009</v>
      </c>
      <c r="I76" s="56" t="str">
        <f t="shared" si="10"/>
        <v>Shirt</v>
      </c>
    </row>
    <row r="77" spans="1:9">
      <c r="A77" s="9">
        <v>43007</v>
      </c>
      <c r="B77" s="9">
        <v>43007</v>
      </c>
      <c r="C77" t="str">
        <f t="shared" si="11"/>
        <v>B76</v>
      </c>
      <c r="D77" t="s">
        <v>121</v>
      </c>
      <c r="E77" t="str">
        <f>Categories!$A$7</f>
        <v>Merchandise</v>
      </c>
      <c r="G77" s="2">
        <v>30</v>
      </c>
      <c r="H77" s="3">
        <f t="shared" si="12"/>
        <v>4499.7900000000009</v>
      </c>
      <c r="I77" s="56" t="str">
        <f t="shared" si="10"/>
        <v>Shirt</v>
      </c>
    </row>
    <row r="78" spans="1:9">
      <c r="A78" s="9">
        <v>43008</v>
      </c>
      <c r="B78" s="9">
        <v>43008</v>
      </c>
      <c r="C78" t="str">
        <f t="shared" si="11"/>
        <v>B77</v>
      </c>
      <c r="D78" t="s">
        <v>49</v>
      </c>
      <c r="E78" t="str">
        <f>Categories!$A$1</f>
        <v>Interest</v>
      </c>
      <c r="G78" s="2">
        <v>0.32</v>
      </c>
      <c r="H78" s="3">
        <f t="shared" si="12"/>
        <v>4500.1100000000006</v>
      </c>
      <c r="I78" s="56" t="str">
        <f>Categories!$A$1</f>
        <v>Interest</v>
      </c>
    </row>
    <row r="79" spans="1:9">
      <c r="A79" s="9">
        <v>43010</v>
      </c>
      <c r="B79" s="9">
        <v>43010</v>
      </c>
      <c r="C79" t="str">
        <f t="shared" si="11"/>
        <v>B78</v>
      </c>
      <c r="D79" t="s">
        <v>122</v>
      </c>
      <c r="E79" t="str">
        <f>Categories!$A$7</f>
        <v>Merchandise</v>
      </c>
      <c r="G79" s="2">
        <v>30</v>
      </c>
      <c r="H79" s="3">
        <f t="shared" si="12"/>
        <v>4530.1100000000006</v>
      </c>
      <c r="I79" s="56" t="str">
        <f>$K$5</f>
        <v>Shirt</v>
      </c>
    </row>
    <row r="80" spans="1:9">
      <c r="A80" s="9">
        <v>43011</v>
      </c>
      <c r="B80" s="9">
        <v>43011</v>
      </c>
      <c r="C80" t="str">
        <f t="shared" si="11"/>
        <v>B79</v>
      </c>
      <c r="D80" t="s">
        <v>123</v>
      </c>
      <c r="E80" t="str">
        <f>Categories!$A$7</f>
        <v>Merchandise</v>
      </c>
      <c r="G80" s="2">
        <v>30</v>
      </c>
      <c r="H80" s="3">
        <f t="shared" si="12"/>
        <v>4560.1100000000006</v>
      </c>
      <c r="I80" s="56" t="str">
        <f>$K$5</f>
        <v>Shirt</v>
      </c>
    </row>
    <row r="81" spans="1:9">
      <c r="A81" s="9">
        <v>43012</v>
      </c>
      <c r="B81" s="9">
        <v>43012</v>
      </c>
      <c r="C81" t="str">
        <f t="shared" si="11"/>
        <v>B80</v>
      </c>
      <c r="D81" t="s">
        <v>124</v>
      </c>
      <c r="E81" t="str">
        <f>Categories!$A$9</f>
        <v>Miscellaneous</v>
      </c>
      <c r="F81" t="s">
        <v>125</v>
      </c>
      <c r="G81" s="2">
        <v>65</v>
      </c>
      <c r="H81" s="3">
        <f t="shared" si="12"/>
        <v>4625.1100000000006</v>
      </c>
      <c r="I81" s="56" t="str">
        <f>$K$6</f>
        <v>Jacket</v>
      </c>
    </row>
    <row r="82" spans="1:9">
      <c r="A82" s="9">
        <v>43014</v>
      </c>
      <c r="B82" s="9">
        <v>43017</v>
      </c>
      <c r="C82" t="str">
        <f t="shared" si="11"/>
        <v>B81</v>
      </c>
      <c r="D82" t="s">
        <v>126</v>
      </c>
      <c r="E82" t="str">
        <f>Categories!$A$7</f>
        <v>Merchandise</v>
      </c>
      <c r="G82" s="2">
        <v>-1668.87</v>
      </c>
      <c r="H82" s="3">
        <f t="shared" si="12"/>
        <v>2956.2400000000007</v>
      </c>
      <c r="I82" s="56" t="str">
        <f>$K$5</f>
        <v>Shirt</v>
      </c>
    </row>
    <row r="83" spans="1:9">
      <c r="A83" s="9">
        <v>43018</v>
      </c>
      <c r="B83" s="9">
        <v>43018</v>
      </c>
      <c r="C83" t="str">
        <f t="shared" si="11"/>
        <v>B82</v>
      </c>
      <c r="D83" t="s">
        <v>127</v>
      </c>
      <c r="E83" t="str">
        <f>Categories!$A$7</f>
        <v>Merchandise</v>
      </c>
      <c r="G83" s="2">
        <v>30</v>
      </c>
      <c r="H83" s="3">
        <f t="shared" si="12"/>
        <v>2986.2400000000007</v>
      </c>
      <c r="I83" s="56" t="str">
        <f>$K$5</f>
        <v>Shirt</v>
      </c>
    </row>
    <row r="84" spans="1:9">
      <c r="A84" s="9">
        <v>43018</v>
      </c>
      <c r="B84" s="9">
        <v>43018</v>
      </c>
      <c r="C84" t="str">
        <f t="shared" si="11"/>
        <v>B83</v>
      </c>
      <c r="D84" t="s">
        <v>128</v>
      </c>
      <c r="E84" t="str">
        <f>Categories!$A$5</f>
        <v>Membership Fee</v>
      </c>
      <c r="G84" s="2">
        <v>55</v>
      </c>
      <c r="H84" s="3">
        <f t="shared" si="12"/>
        <v>3041.2400000000007</v>
      </c>
      <c r="I84" s="56" t="str">
        <f t="shared" ref="I84" si="13">$K$3</f>
        <v>Membership Direct</v>
      </c>
    </row>
    <row r="85" spans="1:9">
      <c r="A85" s="9">
        <v>43018</v>
      </c>
      <c r="B85" s="9">
        <v>43018</v>
      </c>
      <c r="C85" t="str">
        <f t="shared" si="11"/>
        <v>B84</v>
      </c>
      <c r="D85" t="s">
        <v>129</v>
      </c>
      <c r="E85" t="str">
        <f>Categories!$A$3</f>
        <v>Venue Hire</v>
      </c>
      <c r="G85" s="2">
        <v>-500</v>
      </c>
      <c r="H85" s="3">
        <f t="shared" si="12"/>
        <v>2541.2400000000007</v>
      </c>
      <c r="I85" s="56" t="str">
        <f>Categories!$A$3</f>
        <v>Venue Hire</v>
      </c>
    </row>
    <row r="86" spans="1:9">
      <c r="A86" s="9">
        <v>43019</v>
      </c>
      <c r="B86" s="9">
        <v>43019</v>
      </c>
      <c r="C86" t="str">
        <f t="shared" si="11"/>
        <v>B85</v>
      </c>
      <c r="D86" t="s">
        <v>130</v>
      </c>
      <c r="E86" t="str">
        <f>Categories!$A$7</f>
        <v>Merchandise</v>
      </c>
      <c r="G86" s="2">
        <v>30</v>
      </c>
      <c r="H86" s="3">
        <f t="shared" si="12"/>
        <v>2571.2400000000007</v>
      </c>
      <c r="I86" s="56" t="str">
        <f>$K$5</f>
        <v>Shirt</v>
      </c>
    </row>
    <row r="87" spans="1:9">
      <c r="A87" s="9">
        <v>43020</v>
      </c>
      <c r="B87" s="9">
        <v>43020</v>
      </c>
      <c r="C87" t="str">
        <f t="shared" si="11"/>
        <v>B86</v>
      </c>
      <c r="D87" t="s">
        <v>131</v>
      </c>
      <c r="E87" t="str">
        <f>Categories!$A$7</f>
        <v>Merchandise</v>
      </c>
      <c r="G87" s="2">
        <v>60</v>
      </c>
      <c r="H87" s="3">
        <f t="shared" si="12"/>
        <v>2631.2400000000007</v>
      </c>
      <c r="I87" s="56" t="str">
        <f>$K$5</f>
        <v>Shirt</v>
      </c>
    </row>
    <row r="88" spans="1:9">
      <c r="A88" s="9">
        <v>43020</v>
      </c>
      <c r="B88" s="9">
        <v>43020</v>
      </c>
      <c r="C88" t="str">
        <f t="shared" si="11"/>
        <v>B87</v>
      </c>
      <c r="D88" t="s">
        <v>132</v>
      </c>
      <c r="E88" t="str">
        <f>Categories!$A$7</f>
        <v>Merchandise</v>
      </c>
      <c r="G88" s="2">
        <v>30</v>
      </c>
      <c r="H88" s="3">
        <f t="shared" si="12"/>
        <v>2661.2400000000007</v>
      </c>
      <c r="I88" s="56" t="str">
        <f>$K$5</f>
        <v>Shirt</v>
      </c>
    </row>
    <row r="89" spans="1:9">
      <c r="A89" s="9">
        <v>43020</v>
      </c>
      <c r="B89" s="9">
        <v>43020</v>
      </c>
      <c r="C89" t="str">
        <f t="shared" si="11"/>
        <v>B88</v>
      </c>
      <c r="D89" t="s">
        <v>133</v>
      </c>
      <c r="E89" t="str">
        <f>Categories!$A$7</f>
        <v>Merchandise</v>
      </c>
      <c r="G89" s="2">
        <v>55</v>
      </c>
      <c r="H89" s="3">
        <f t="shared" si="12"/>
        <v>2716.2400000000007</v>
      </c>
      <c r="I89" s="56" t="str">
        <f>$K$6</f>
        <v>Jacket</v>
      </c>
    </row>
    <row r="90" spans="1:9">
      <c r="A90" s="9">
        <v>43020</v>
      </c>
      <c r="B90" s="9">
        <v>43020</v>
      </c>
      <c r="C90" t="str">
        <f t="shared" si="11"/>
        <v>B89</v>
      </c>
      <c r="D90" t="s">
        <v>134</v>
      </c>
      <c r="E90" t="str">
        <f>Categories!$A$7</f>
        <v>Merchandise</v>
      </c>
      <c r="G90" s="2">
        <v>30</v>
      </c>
      <c r="H90" s="3">
        <f t="shared" si="12"/>
        <v>2746.2400000000007</v>
      </c>
      <c r="I90" s="56" t="str">
        <f>$K$5</f>
        <v>Shirt</v>
      </c>
    </row>
    <row r="91" spans="1:9">
      <c r="A91" s="9">
        <v>43020</v>
      </c>
      <c r="B91" s="9">
        <v>43020</v>
      </c>
      <c r="C91" t="str">
        <f t="shared" si="11"/>
        <v>B90</v>
      </c>
      <c r="D91" t="s">
        <v>135</v>
      </c>
      <c r="E91" t="str">
        <f>Categories!$A$7</f>
        <v>Merchandise</v>
      </c>
      <c r="G91" s="2">
        <v>30</v>
      </c>
      <c r="H91" s="3">
        <f t="shared" si="12"/>
        <v>2776.2400000000007</v>
      </c>
      <c r="I91" s="56" t="str">
        <f>$K$5</f>
        <v>Shirt</v>
      </c>
    </row>
    <row r="92" spans="1:9">
      <c r="A92" s="9">
        <v>43020</v>
      </c>
      <c r="B92" s="9">
        <v>43020</v>
      </c>
      <c r="C92" t="str">
        <f t="shared" si="11"/>
        <v>B91</v>
      </c>
      <c r="D92" t="s">
        <v>136</v>
      </c>
      <c r="E92" t="str">
        <f>Categories!$A$5</f>
        <v>Membership Fee</v>
      </c>
      <c r="G92" s="2">
        <v>55</v>
      </c>
      <c r="H92" s="3">
        <f t="shared" si="12"/>
        <v>2831.2400000000007</v>
      </c>
      <c r="I92" s="56" t="str">
        <f t="shared" ref="I92" si="14">$K$3</f>
        <v>Membership Direct</v>
      </c>
    </row>
    <row r="93" spans="1:9">
      <c r="A93" s="9">
        <v>43020</v>
      </c>
      <c r="B93" s="9">
        <v>43020</v>
      </c>
      <c r="C93" t="str">
        <f t="shared" si="11"/>
        <v>B92</v>
      </c>
      <c r="D93" t="s">
        <v>137</v>
      </c>
      <c r="E93" t="str">
        <f>Categories!$A$7</f>
        <v>Merchandise</v>
      </c>
      <c r="G93" s="2">
        <v>30</v>
      </c>
      <c r="H93" s="3">
        <f t="shared" si="12"/>
        <v>2861.2400000000007</v>
      </c>
      <c r="I93" s="56" t="str">
        <f>$K$5</f>
        <v>Shirt</v>
      </c>
    </row>
    <row r="94" spans="1:9">
      <c r="A94" s="9">
        <v>43020</v>
      </c>
      <c r="B94" s="9">
        <v>43020</v>
      </c>
      <c r="C94" t="str">
        <f t="shared" si="11"/>
        <v>B93</v>
      </c>
      <c r="D94" t="s">
        <v>138</v>
      </c>
      <c r="E94" t="str">
        <f>Categories!$A$7</f>
        <v>Merchandise</v>
      </c>
      <c r="G94" s="2">
        <v>30</v>
      </c>
      <c r="H94" s="3">
        <f t="shared" si="12"/>
        <v>2891.2400000000007</v>
      </c>
      <c r="I94" s="56" t="str">
        <f>$K$5</f>
        <v>Shirt</v>
      </c>
    </row>
    <row r="95" spans="1:9">
      <c r="A95" s="9">
        <v>43020</v>
      </c>
      <c r="B95" s="9">
        <v>43020</v>
      </c>
      <c r="C95" t="str">
        <f t="shared" si="11"/>
        <v>B94</v>
      </c>
      <c r="D95" t="s">
        <v>139</v>
      </c>
      <c r="E95" t="str">
        <f>Categories!$A$7</f>
        <v>Merchandise</v>
      </c>
      <c r="G95" s="2">
        <v>30</v>
      </c>
      <c r="H95" s="3">
        <f t="shared" si="12"/>
        <v>2921.2400000000007</v>
      </c>
      <c r="I95" s="56" t="str">
        <f>$K$5</f>
        <v>Shirt</v>
      </c>
    </row>
    <row r="96" spans="1:9">
      <c r="A96" s="9">
        <v>43020</v>
      </c>
      <c r="B96" s="9">
        <v>43020</v>
      </c>
      <c r="C96" t="str">
        <f t="shared" si="11"/>
        <v>B95</v>
      </c>
      <c r="D96" t="s">
        <v>140</v>
      </c>
      <c r="E96" t="str">
        <f>Categories!$A$7</f>
        <v>Merchandise</v>
      </c>
      <c r="F96" t="s">
        <v>141</v>
      </c>
      <c r="G96" s="2">
        <v>30</v>
      </c>
      <c r="H96" s="3">
        <f t="shared" si="12"/>
        <v>2951.2400000000007</v>
      </c>
      <c r="I96" s="56" t="str">
        <f>$K$5</f>
        <v>Shirt</v>
      </c>
    </row>
    <row r="97" spans="1:9">
      <c r="A97" s="9">
        <v>43020</v>
      </c>
      <c r="B97" s="9">
        <v>43020</v>
      </c>
      <c r="C97" t="str">
        <f t="shared" si="11"/>
        <v>B96</v>
      </c>
      <c r="D97" t="s">
        <v>142</v>
      </c>
      <c r="E97" t="str">
        <f>Categories!$A$5</f>
        <v>Membership Fee</v>
      </c>
      <c r="F97" t="s">
        <v>143</v>
      </c>
      <c r="G97" s="2">
        <v>55</v>
      </c>
      <c r="H97" s="3">
        <f t="shared" si="12"/>
        <v>3006.2400000000007</v>
      </c>
      <c r="I97" s="56" t="str">
        <f t="shared" ref="I97" si="15">$K$3</f>
        <v>Membership Direct</v>
      </c>
    </row>
    <row r="98" spans="1:9">
      <c r="A98" s="9">
        <v>43020</v>
      </c>
      <c r="B98" s="9">
        <v>43020</v>
      </c>
      <c r="C98" t="str">
        <f t="shared" si="11"/>
        <v>B97</v>
      </c>
      <c r="D98" t="s">
        <v>144</v>
      </c>
      <c r="E98" t="str">
        <f>Categories!$A$7</f>
        <v>Merchandise</v>
      </c>
      <c r="G98" s="2">
        <v>60</v>
      </c>
      <c r="H98" s="3">
        <f t="shared" si="12"/>
        <v>3066.2400000000007</v>
      </c>
      <c r="I98" s="56" t="str">
        <f t="shared" ref="I98:I105" si="16">$K$5</f>
        <v>Shirt</v>
      </c>
    </row>
    <row r="99" spans="1:9">
      <c r="A99" s="9">
        <v>43020</v>
      </c>
      <c r="B99" s="9">
        <v>43020</v>
      </c>
      <c r="C99" t="str">
        <f t="shared" si="11"/>
        <v>B98</v>
      </c>
      <c r="D99" t="s">
        <v>145</v>
      </c>
      <c r="E99" t="str">
        <f>Categories!$A$7</f>
        <v>Merchandise</v>
      </c>
      <c r="G99" s="2">
        <v>30</v>
      </c>
      <c r="H99" s="3">
        <f t="shared" si="12"/>
        <v>3096.2400000000007</v>
      </c>
      <c r="I99" s="56" t="str">
        <f t="shared" si="16"/>
        <v>Shirt</v>
      </c>
    </row>
    <row r="100" spans="1:9">
      <c r="A100" s="9">
        <v>43021</v>
      </c>
      <c r="B100" s="9">
        <v>43021</v>
      </c>
      <c r="C100" t="str">
        <f t="shared" si="11"/>
        <v>B99</v>
      </c>
      <c r="D100" t="s">
        <v>146</v>
      </c>
      <c r="E100" t="str">
        <f>Categories!$A$7</f>
        <v>Merchandise</v>
      </c>
      <c r="G100" s="2">
        <v>30</v>
      </c>
      <c r="H100" s="3">
        <f t="shared" si="12"/>
        <v>3126.2400000000007</v>
      </c>
      <c r="I100" s="56" t="str">
        <f t="shared" si="16"/>
        <v>Shirt</v>
      </c>
    </row>
    <row r="101" spans="1:9">
      <c r="A101" s="9">
        <v>43021</v>
      </c>
      <c r="B101" s="9">
        <v>43021</v>
      </c>
      <c r="C101" t="str">
        <f t="shared" si="11"/>
        <v>B100</v>
      </c>
      <c r="D101" t="s">
        <v>147</v>
      </c>
      <c r="E101" t="str">
        <f>Categories!$A$7</f>
        <v>Merchandise</v>
      </c>
      <c r="G101" s="2">
        <v>30</v>
      </c>
      <c r="H101" s="3">
        <f t="shared" si="12"/>
        <v>3156.2400000000007</v>
      </c>
      <c r="I101" s="56" t="str">
        <f t="shared" si="16"/>
        <v>Shirt</v>
      </c>
    </row>
    <row r="102" spans="1:9">
      <c r="A102" s="9">
        <v>43021</v>
      </c>
      <c r="B102" s="9">
        <v>43021</v>
      </c>
      <c r="C102" t="str">
        <f t="shared" si="11"/>
        <v>B101</v>
      </c>
      <c r="D102" t="s">
        <v>148</v>
      </c>
      <c r="E102" t="str">
        <f>Categories!$A$7</f>
        <v>Merchandise</v>
      </c>
      <c r="G102" s="2">
        <v>30</v>
      </c>
      <c r="H102" s="3">
        <f t="shared" si="12"/>
        <v>3186.2400000000007</v>
      </c>
      <c r="I102" s="56" t="str">
        <f t="shared" si="16"/>
        <v>Shirt</v>
      </c>
    </row>
    <row r="103" spans="1:9">
      <c r="A103" s="9">
        <v>43021</v>
      </c>
      <c r="B103" s="9">
        <v>43021</v>
      </c>
      <c r="C103" t="str">
        <f t="shared" si="11"/>
        <v>B102</v>
      </c>
      <c r="D103" t="s">
        <v>149</v>
      </c>
      <c r="E103" t="str">
        <f>Categories!$A$7</f>
        <v>Merchandise</v>
      </c>
      <c r="G103" s="2">
        <v>-284.68</v>
      </c>
      <c r="H103" s="3">
        <f t="shared" si="12"/>
        <v>2901.5600000000009</v>
      </c>
      <c r="I103" s="56" t="str">
        <f t="shared" si="16"/>
        <v>Shirt</v>
      </c>
    </row>
    <row r="104" spans="1:9">
      <c r="A104" s="9">
        <v>43020</v>
      </c>
      <c r="B104" s="9">
        <v>43021</v>
      </c>
      <c r="C104" t="str">
        <f t="shared" si="11"/>
        <v>B103</v>
      </c>
      <c r="D104" t="s">
        <v>150</v>
      </c>
      <c r="E104" t="str">
        <f>Categories!$A$7</f>
        <v>Merchandise</v>
      </c>
      <c r="F104" t="s">
        <v>151</v>
      </c>
      <c r="G104" s="2">
        <v>-27.14</v>
      </c>
      <c r="H104" s="3">
        <f t="shared" si="12"/>
        <v>2874.420000000001</v>
      </c>
      <c r="I104" s="56" t="str">
        <f t="shared" si="16"/>
        <v>Shirt</v>
      </c>
    </row>
    <row r="105" spans="1:9">
      <c r="A105" s="9">
        <v>43024</v>
      </c>
      <c r="B105" s="9">
        <v>43024</v>
      </c>
      <c r="C105" t="str">
        <f t="shared" si="11"/>
        <v>B104</v>
      </c>
      <c r="D105" t="s">
        <v>152</v>
      </c>
      <c r="E105" t="str">
        <f>Categories!$A$7</f>
        <v>Merchandise</v>
      </c>
      <c r="G105" s="2">
        <v>30</v>
      </c>
      <c r="H105" s="3">
        <f t="shared" si="12"/>
        <v>2904.420000000001</v>
      </c>
      <c r="I105" s="56" t="str">
        <f t="shared" si="16"/>
        <v>Shirt</v>
      </c>
    </row>
    <row r="106" spans="1:9">
      <c r="A106" s="9">
        <v>43024</v>
      </c>
      <c r="B106" s="9">
        <v>43024</v>
      </c>
      <c r="C106" t="str">
        <f t="shared" si="11"/>
        <v>B105</v>
      </c>
      <c r="D106" t="s">
        <v>153</v>
      </c>
      <c r="E106" t="str">
        <f>Categories!$A$5</f>
        <v>Membership Fee</v>
      </c>
      <c r="G106" s="2">
        <v>55</v>
      </c>
      <c r="H106" s="3">
        <f t="shared" si="12"/>
        <v>2959.420000000001</v>
      </c>
      <c r="I106" s="56" t="str">
        <f t="shared" ref="I106" si="17">$K$3</f>
        <v>Membership Direct</v>
      </c>
    </row>
    <row r="107" spans="1:9">
      <c r="A107" s="9">
        <v>43024</v>
      </c>
      <c r="B107" s="9">
        <v>43024</v>
      </c>
      <c r="C107" t="str">
        <f t="shared" si="11"/>
        <v>B106</v>
      </c>
      <c r="D107" t="s">
        <v>154</v>
      </c>
      <c r="E107" t="str">
        <f>Categories!$A$7</f>
        <v>Merchandise</v>
      </c>
      <c r="G107" s="2">
        <v>30</v>
      </c>
      <c r="H107" s="3">
        <f t="shared" si="12"/>
        <v>2989.420000000001</v>
      </c>
      <c r="I107" s="56" t="str">
        <f>$K$5</f>
        <v>Shirt</v>
      </c>
    </row>
    <row r="108" spans="1:9">
      <c r="A108" s="9">
        <v>43025</v>
      </c>
      <c r="B108" s="9">
        <v>43025</v>
      </c>
      <c r="C108" t="str">
        <f t="shared" si="11"/>
        <v>B107</v>
      </c>
      <c r="D108" t="s">
        <v>155</v>
      </c>
      <c r="E108" t="str">
        <f>Categories!$A$7</f>
        <v>Merchandise</v>
      </c>
      <c r="G108" s="2">
        <v>60</v>
      </c>
      <c r="H108" s="3">
        <f t="shared" si="12"/>
        <v>3049.420000000001</v>
      </c>
      <c r="I108" s="56" t="str">
        <f>$K$5</f>
        <v>Shirt</v>
      </c>
    </row>
    <row r="109" spans="1:9">
      <c r="A109" s="9">
        <v>43026</v>
      </c>
      <c r="B109" s="9">
        <v>43026</v>
      </c>
      <c r="C109" t="str">
        <f t="shared" si="11"/>
        <v>B108</v>
      </c>
      <c r="D109" t="s">
        <v>60</v>
      </c>
      <c r="E109" t="str">
        <f>Categories!$A$8</f>
        <v>Transfer</v>
      </c>
      <c r="F109" t="s">
        <v>156</v>
      </c>
      <c r="G109" s="2">
        <v>295.5</v>
      </c>
      <c r="H109" s="3">
        <f t="shared" si="12"/>
        <v>3344.920000000001</v>
      </c>
      <c r="I109" s="56" t="str">
        <f>Categories!$A$8</f>
        <v>Transfer</v>
      </c>
    </row>
    <row r="110" spans="1:9">
      <c r="A110" s="9">
        <v>43026</v>
      </c>
      <c r="B110" s="9">
        <v>43026</v>
      </c>
      <c r="C110" t="str">
        <f t="shared" si="11"/>
        <v>B109</v>
      </c>
      <c r="D110" t="s">
        <v>157</v>
      </c>
      <c r="E110" t="str">
        <f>Categories!$A$7</f>
        <v>Merchandise</v>
      </c>
      <c r="G110" s="2">
        <v>30</v>
      </c>
      <c r="H110" s="3">
        <f t="shared" si="12"/>
        <v>3374.920000000001</v>
      </c>
      <c r="I110" s="56" t="str">
        <f>$K$5</f>
        <v>Shirt</v>
      </c>
    </row>
    <row r="111" spans="1:9">
      <c r="A111" s="9">
        <v>43026</v>
      </c>
      <c r="B111" s="9">
        <v>43026</v>
      </c>
      <c r="C111" t="str">
        <f t="shared" si="11"/>
        <v>B110</v>
      </c>
      <c r="D111" t="s">
        <v>158</v>
      </c>
      <c r="E111" t="str">
        <f>Categories!$A$7</f>
        <v>Merchandise</v>
      </c>
      <c r="G111" s="2">
        <v>30</v>
      </c>
      <c r="H111" s="3">
        <f t="shared" si="12"/>
        <v>3404.920000000001</v>
      </c>
      <c r="I111" s="56" t="str">
        <f>$K$5</f>
        <v>Shirt</v>
      </c>
    </row>
    <row r="112" spans="1:9">
      <c r="A112" s="9">
        <v>43026</v>
      </c>
      <c r="B112" s="9">
        <v>43026</v>
      </c>
      <c r="C112" t="str">
        <f t="shared" si="11"/>
        <v>B111</v>
      </c>
      <c r="D112" t="s">
        <v>159</v>
      </c>
      <c r="E112" t="str">
        <f>Categories!$A$7</f>
        <v>Merchandise</v>
      </c>
      <c r="G112" s="2">
        <v>60</v>
      </c>
      <c r="H112" s="3">
        <f t="shared" si="12"/>
        <v>3464.920000000001</v>
      </c>
      <c r="I112" s="56" t="str">
        <f>$K$5</f>
        <v>Shirt</v>
      </c>
    </row>
    <row r="113" spans="1:9">
      <c r="A113" s="9">
        <v>43027</v>
      </c>
      <c r="B113" s="9">
        <v>43027</v>
      </c>
      <c r="C113" t="str">
        <f t="shared" si="11"/>
        <v>B112</v>
      </c>
      <c r="D113" t="s">
        <v>160</v>
      </c>
      <c r="E113" t="str">
        <f>Categories!$A$7</f>
        <v>Merchandise</v>
      </c>
      <c r="G113" s="2">
        <v>30</v>
      </c>
      <c r="H113" s="3">
        <f t="shared" si="12"/>
        <v>3494.920000000001</v>
      </c>
      <c r="I113" s="56" t="str">
        <f>$K$5</f>
        <v>Shirt</v>
      </c>
    </row>
    <row r="114" spans="1:9">
      <c r="A114" s="9">
        <v>43020</v>
      </c>
      <c r="B114" s="9">
        <v>43027</v>
      </c>
      <c r="C114" t="str">
        <f t="shared" si="11"/>
        <v>B113</v>
      </c>
      <c r="D114" t="s">
        <v>161</v>
      </c>
      <c r="E114" t="str">
        <f>Categories!$A$10</f>
        <v>Social</v>
      </c>
      <c r="G114" s="2">
        <v>-560</v>
      </c>
      <c r="H114" s="3">
        <f t="shared" si="12"/>
        <v>2934.920000000001</v>
      </c>
      <c r="I114" s="56" t="str">
        <f>$K$7</f>
        <v>Life Members' Breakfast</v>
      </c>
    </row>
    <row r="115" spans="1:9">
      <c r="A115" s="9">
        <v>43027</v>
      </c>
      <c r="B115" s="9">
        <v>43027</v>
      </c>
      <c r="C115" t="str">
        <f t="shared" si="11"/>
        <v>B114</v>
      </c>
      <c r="D115" t="s">
        <v>162</v>
      </c>
      <c r="E115" t="str">
        <f>Categories!$A$7</f>
        <v>Merchandise</v>
      </c>
      <c r="G115" s="2">
        <v>30</v>
      </c>
      <c r="H115" s="3">
        <f t="shared" si="12"/>
        <v>2964.920000000001</v>
      </c>
      <c r="I115" s="56" t="str">
        <f>$K$5</f>
        <v>Shirt</v>
      </c>
    </row>
    <row r="116" spans="1:9">
      <c r="A116" s="9">
        <v>43028</v>
      </c>
      <c r="B116" s="9">
        <v>43028</v>
      </c>
      <c r="C116" t="str">
        <f t="shared" si="11"/>
        <v>B115</v>
      </c>
      <c r="D116" t="s">
        <v>163</v>
      </c>
      <c r="E116" t="str">
        <f>Categories!$A$7</f>
        <v>Merchandise</v>
      </c>
      <c r="G116" s="2">
        <v>30</v>
      </c>
      <c r="H116" s="3">
        <f t="shared" si="12"/>
        <v>2994.920000000001</v>
      </c>
      <c r="I116" s="56" t="str">
        <f>$K$5</f>
        <v>Shirt</v>
      </c>
    </row>
    <row r="117" spans="1:9">
      <c r="A117" s="9">
        <v>43028</v>
      </c>
      <c r="B117" s="9">
        <v>43028</v>
      </c>
      <c r="C117" t="str">
        <f t="shared" si="11"/>
        <v>B116</v>
      </c>
      <c r="D117" t="s">
        <v>164</v>
      </c>
      <c r="E117" t="str">
        <f>Categories!$A$7</f>
        <v>Merchandise</v>
      </c>
      <c r="G117" s="2">
        <v>30</v>
      </c>
      <c r="H117" s="3">
        <f t="shared" si="12"/>
        <v>3024.920000000001</v>
      </c>
      <c r="I117" s="56" t="str">
        <f>$K$5</f>
        <v>Shirt</v>
      </c>
    </row>
    <row r="118" spans="1:9">
      <c r="A118" s="9">
        <v>43028</v>
      </c>
      <c r="B118" s="9">
        <v>43028</v>
      </c>
      <c r="C118" t="str">
        <f t="shared" si="11"/>
        <v>B117</v>
      </c>
      <c r="D118" t="s">
        <v>165</v>
      </c>
      <c r="E118" t="str">
        <f>Categories!$A$7</f>
        <v>Merchandise</v>
      </c>
      <c r="G118" s="2">
        <v>55</v>
      </c>
      <c r="H118" s="3">
        <f t="shared" si="12"/>
        <v>3079.920000000001</v>
      </c>
      <c r="I118" s="56" t="str">
        <f>$K$6</f>
        <v>Jacket</v>
      </c>
    </row>
    <row r="119" spans="1:9">
      <c r="A119" s="9">
        <v>43028</v>
      </c>
      <c r="B119" s="9">
        <v>43028</v>
      </c>
      <c r="C119" t="str">
        <f t="shared" si="11"/>
        <v>B118</v>
      </c>
      <c r="D119" t="s">
        <v>166</v>
      </c>
      <c r="E119" t="str">
        <f>Categories!$A$7</f>
        <v>Merchandise</v>
      </c>
      <c r="G119" s="2">
        <v>30</v>
      </c>
      <c r="H119" s="3">
        <f t="shared" si="12"/>
        <v>3109.920000000001</v>
      </c>
      <c r="I119" s="56" t="str">
        <f>$K$5</f>
        <v>Shirt</v>
      </c>
    </row>
    <row r="120" spans="1:9">
      <c r="A120" s="9">
        <v>43031</v>
      </c>
      <c r="B120" s="9">
        <v>43031</v>
      </c>
      <c r="C120" t="str">
        <f t="shared" si="11"/>
        <v>B119</v>
      </c>
      <c r="D120" t="s">
        <v>167</v>
      </c>
      <c r="E120" t="str">
        <f>Categories!$A$7</f>
        <v>Merchandise</v>
      </c>
      <c r="G120" s="2">
        <v>55</v>
      </c>
      <c r="H120" s="3">
        <f t="shared" si="12"/>
        <v>3164.920000000001</v>
      </c>
      <c r="I120" s="56" t="str">
        <f t="shared" ref="I120:I126" si="18">$K$6</f>
        <v>Jacket</v>
      </c>
    </row>
    <row r="121" spans="1:9">
      <c r="A121" s="9">
        <v>43031</v>
      </c>
      <c r="B121" s="9">
        <v>43031</v>
      </c>
      <c r="C121" t="str">
        <f t="shared" si="11"/>
        <v>B120</v>
      </c>
      <c r="D121" t="s">
        <v>168</v>
      </c>
      <c r="E121" t="str">
        <f>Categories!$A$7</f>
        <v>Merchandise</v>
      </c>
      <c r="G121" s="2">
        <v>55</v>
      </c>
      <c r="H121" s="3">
        <f t="shared" si="12"/>
        <v>3219.920000000001</v>
      </c>
      <c r="I121" s="56" t="str">
        <f t="shared" si="18"/>
        <v>Jacket</v>
      </c>
    </row>
    <row r="122" spans="1:9">
      <c r="A122" s="9">
        <v>43031</v>
      </c>
      <c r="B122" s="9">
        <v>43031</v>
      </c>
      <c r="C122" t="str">
        <f t="shared" si="11"/>
        <v>B121</v>
      </c>
      <c r="D122" t="s">
        <v>169</v>
      </c>
      <c r="E122" t="str">
        <f>Categories!$A$7</f>
        <v>Merchandise</v>
      </c>
      <c r="G122" s="2">
        <v>55</v>
      </c>
      <c r="H122" s="3">
        <f t="shared" si="12"/>
        <v>3274.920000000001</v>
      </c>
      <c r="I122" s="56" t="str">
        <f t="shared" si="18"/>
        <v>Jacket</v>
      </c>
    </row>
    <row r="123" spans="1:9">
      <c r="A123" s="9">
        <v>43032</v>
      </c>
      <c r="B123" s="9">
        <v>43032</v>
      </c>
      <c r="C123" t="str">
        <f t="shared" si="11"/>
        <v>B122</v>
      </c>
      <c r="D123" t="s">
        <v>170</v>
      </c>
      <c r="E123" t="str">
        <f>Categories!$A$7</f>
        <v>Merchandise</v>
      </c>
      <c r="G123" s="2">
        <v>55</v>
      </c>
      <c r="H123" s="3">
        <f t="shared" si="12"/>
        <v>3329.920000000001</v>
      </c>
      <c r="I123" s="56" t="str">
        <f t="shared" si="18"/>
        <v>Jacket</v>
      </c>
    </row>
    <row r="124" spans="1:9">
      <c r="A124" s="9">
        <v>43033</v>
      </c>
      <c r="B124" s="9">
        <v>43033</v>
      </c>
      <c r="C124" t="str">
        <f t="shared" si="11"/>
        <v>B123</v>
      </c>
      <c r="D124" t="s">
        <v>171</v>
      </c>
      <c r="E124" t="str">
        <f>Categories!$A$7</f>
        <v>Merchandise</v>
      </c>
      <c r="G124" s="2">
        <v>55</v>
      </c>
      <c r="H124" s="3">
        <f t="shared" si="12"/>
        <v>3384.920000000001</v>
      </c>
      <c r="I124" s="56" t="str">
        <f t="shared" si="18"/>
        <v>Jacket</v>
      </c>
    </row>
    <row r="125" spans="1:9">
      <c r="A125" s="9">
        <v>43033</v>
      </c>
      <c r="B125" s="9">
        <v>43033</v>
      </c>
      <c r="C125" t="str">
        <f t="shared" si="11"/>
        <v>B124</v>
      </c>
      <c r="D125" t="s">
        <v>172</v>
      </c>
      <c r="E125" t="str">
        <f>Categories!$A$7</f>
        <v>Merchandise</v>
      </c>
      <c r="G125" s="2">
        <v>55</v>
      </c>
      <c r="H125" s="3">
        <f t="shared" si="12"/>
        <v>3439.920000000001</v>
      </c>
      <c r="I125" s="56" t="str">
        <f t="shared" si="18"/>
        <v>Jacket</v>
      </c>
    </row>
    <row r="126" spans="1:9">
      <c r="A126" s="9">
        <v>43033</v>
      </c>
      <c r="B126" s="9">
        <v>43033</v>
      </c>
      <c r="C126" t="str">
        <f t="shared" si="11"/>
        <v>B125</v>
      </c>
      <c r="D126" t="s">
        <v>173</v>
      </c>
      <c r="E126" t="str">
        <f>Categories!$A$7</f>
        <v>Merchandise</v>
      </c>
      <c r="G126" s="2">
        <v>55</v>
      </c>
      <c r="H126" s="3">
        <f t="shared" si="12"/>
        <v>3494.920000000001</v>
      </c>
      <c r="I126" s="56" t="str">
        <f t="shared" si="18"/>
        <v>Jacket</v>
      </c>
    </row>
    <row r="127" spans="1:9">
      <c r="A127" s="9">
        <v>43034</v>
      </c>
      <c r="B127" s="9">
        <v>43034</v>
      </c>
      <c r="C127" t="str">
        <f t="shared" si="11"/>
        <v>B126</v>
      </c>
      <c r="D127" t="s">
        <v>174</v>
      </c>
      <c r="E127" t="str">
        <f>Categories!$A$7</f>
        <v>Merchandise</v>
      </c>
      <c r="G127" s="2">
        <v>30</v>
      </c>
      <c r="H127" s="3">
        <f t="shared" si="12"/>
        <v>3524.920000000001</v>
      </c>
      <c r="I127" s="56" t="str">
        <f>$K$5</f>
        <v>Shirt</v>
      </c>
    </row>
    <row r="128" spans="1:9">
      <c r="A128" s="9">
        <v>43034</v>
      </c>
      <c r="B128" s="9">
        <v>43034</v>
      </c>
      <c r="C128" t="str">
        <f t="shared" si="11"/>
        <v>B127</v>
      </c>
      <c r="D128" t="s">
        <v>175</v>
      </c>
      <c r="E128" t="str">
        <f>Categories!$A$7</f>
        <v>Merchandise</v>
      </c>
      <c r="G128" s="2">
        <v>55</v>
      </c>
      <c r="H128" s="3">
        <f t="shared" si="12"/>
        <v>3579.920000000001</v>
      </c>
      <c r="I128" s="56" t="str">
        <f>$K$6</f>
        <v>Jacket</v>
      </c>
    </row>
    <row r="129" spans="1:9">
      <c r="A129" s="9">
        <v>43034</v>
      </c>
      <c r="B129" s="9">
        <v>43034</v>
      </c>
      <c r="C129" t="str">
        <f t="shared" si="11"/>
        <v>B128</v>
      </c>
      <c r="D129" t="s">
        <v>176</v>
      </c>
      <c r="E129" t="str">
        <f>Categories!$A$7</f>
        <v>Merchandise</v>
      </c>
      <c r="F129" t="s">
        <v>177</v>
      </c>
      <c r="G129" s="2">
        <v>30</v>
      </c>
      <c r="H129" s="3">
        <f t="shared" si="12"/>
        <v>3609.920000000001</v>
      </c>
      <c r="I129" s="56" t="str">
        <f>$K$6</f>
        <v>Jacket</v>
      </c>
    </row>
    <row r="130" spans="1:9">
      <c r="A130" s="9">
        <v>43039</v>
      </c>
      <c r="B130" s="9">
        <v>43038</v>
      </c>
      <c r="C130" t="str">
        <f t="shared" si="11"/>
        <v>B129</v>
      </c>
      <c r="D130" t="s">
        <v>178</v>
      </c>
      <c r="E130" t="str">
        <f>Categories!$A$9</f>
        <v>Miscellaneous</v>
      </c>
      <c r="G130" s="2">
        <v>-373</v>
      </c>
      <c r="H130" s="3">
        <f t="shared" si="12"/>
        <v>3236.920000000001</v>
      </c>
      <c r="I130" s="56" t="str">
        <f>Categories!$A$9</f>
        <v>Miscellaneous</v>
      </c>
    </row>
    <row r="131" spans="1:9">
      <c r="A131" s="9">
        <v>43039</v>
      </c>
      <c r="B131" s="9">
        <v>43039</v>
      </c>
      <c r="C131" t="str">
        <f t="shared" ref="C131:C194" si="19">"B" &amp; (ROW() - 1)</f>
        <v>B130</v>
      </c>
      <c r="D131" t="s">
        <v>179</v>
      </c>
      <c r="E131" t="str">
        <f>Categories!$A$7</f>
        <v>Merchandise</v>
      </c>
      <c r="G131" s="2">
        <v>80</v>
      </c>
      <c r="H131" s="3">
        <f t="shared" si="12"/>
        <v>3316.920000000001</v>
      </c>
      <c r="I131" s="56" t="str">
        <f>$K$6</f>
        <v>Jacket</v>
      </c>
    </row>
    <row r="132" spans="1:9">
      <c r="A132" s="9">
        <v>43039</v>
      </c>
      <c r="B132" s="9">
        <v>43039</v>
      </c>
      <c r="C132" t="str">
        <f t="shared" si="19"/>
        <v>B131</v>
      </c>
      <c r="D132" t="s">
        <v>180</v>
      </c>
      <c r="E132" t="str">
        <f>Categories!$A$9</f>
        <v>Miscellaneous</v>
      </c>
      <c r="G132" s="2">
        <v>-10</v>
      </c>
      <c r="H132" s="3">
        <f t="shared" si="12"/>
        <v>3306.920000000001</v>
      </c>
      <c r="I132" s="56" t="str">
        <f>$K$6</f>
        <v>Jacket</v>
      </c>
    </row>
    <row r="133" spans="1:9">
      <c r="A133" s="9">
        <v>43039</v>
      </c>
      <c r="B133" s="9">
        <v>43039</v>
      </c>
      <c r="C133" t="str">
        <f t="shared" si="19"/>
        <v>B132</v>
      </c>
      <c r="D133" t="s">
        <v>181</v>
      </c>
      <c r="E133" t="str">
        <f>Categories!$A$7</f>
        <v>Merchandise</v>
      </c>
      <c r="G133" s="2">
        <v>-2092</v>
      </c>
      <c r="H133" s="3">
        <f t="shared" si="12"/>
        <v>1214.920000000001</v>
      </c>
      <c r="I133" s="56" t="str">
        <f>$K$6</f>
        <v>Jacket</v>
      </c>
    </row>
    <row r="134" spans="1:9">
      <c r="A134" s="9">
        <v>43039</v>
      </c>
      <c r="B134" s="9">
        <v>43039</v>
      </c>
      <c r="C134" t="str">
        <f t="shared" si="19"/>
        <v>B133</v>
      </c>
      <c r="D134" t="s">
        <v>182</v>
      </c>
      <c r="E134" t="str">
        <f>Categories!$A$7</f>
        <v>Merchandise</v>
      </c>
      <c r="G134" s="2">
        <v>-71.17</v>
      </c>
      <c r="H134" s="3">
        <f t="shared" ref="H134:H150" si="20">IF(ISBLANK(G134), "", H133+G134)</f>
        <v>1143.7500000000009</v>
      </c>
      <c r="I134" s="56" t="str">
        <f>$K$5</f>
        <v>Shirt</v>
      </c>
    </row>
    <row r="135" spans="1:9">
      <c r="A135" s="9">
        <v>43039</v>
      </c>
      <c r="B135" s="9">
        <v>43039</v>
      </c>
      <c r="C135" t="str">
        <f t="shared" si="19"/>
        <v>B134</v>
      </c>
      <c r="D135" t="s">
        <v>49</v>
      </c>
      <c r="E135" t="str">
        <f>Categories!$A$1</f>
        <v>Interest</v>
      </c>
      <c r="G135" s="2">
        <v>0.14000000000000001</v>
      </c>
      <c r="H135" s="3">
        <f t="shared" si="20"/>
        <v>1143.890000000001</v>
      </c>
      <c r="I135" s="56" t="str">
        <f>Categories!$A$1</f>
        <v>Interest</v>
      </c>
    </row>
    <row r="136" spans="1:9">
      <c r="A136" s="9">
        <v>43040</v>
      </c>
      <c r="B136" s="9">
        <v>43040</v>
      </c>
      <c r="C136" t="str">
        <f t="shared" si="19"/>
        <v>B135</v>
      </c>
      <c r="D136" t="s">
        <v>183</v>
      </c>
      <c r="E136" t="str">
        <f>Categories!$A$7</f>
        <v>Merchandise</v>
      </c>
      <c r="G136" s="2">
        <v>30</v>
      </c>
      <c r="H136" s="3">
        <f t="shared" si="20"/>
        <v>1173.890000000001</v>
      </c>
      <c r="I136" s="56" t="str">
        <f>$K$5</f>
        <v>Shirt</v>
      </c>
    </row>
    <row r="137" spans="1:9">
      <c r="A137" s="9">
        <v>43040</v>
      </c>
      <c r="B137" s="9">
        <v>43040</v>
      </c>
      <c r="C137" t="str">
        <f t="shared" si="19"/>
        <v>B136</v>
      </c>
      <c r="D137" t="s">
        <v>184</v>
      </c>
      <c r="E137" t="str">
        <f>Categories!$A$7</f>
        <v>Merchandise</v>
      </c>
      <c r="G137" s="2">
        <v>55</v>
      </c>
      <c r="H137" s="3">
        <f t="shared" si="20"/>
        <v>1228.890000000001</v>
      </c>
      <c r="I137" s="56" t="str">
        <f>$K$6</f>
        <v>Jacket</v>
      </c>
    </row>
    <row r="138" spans="1:9">
      <c r="A138" s="9">
        <v>43040</v>
      </c>
      <c r="B138" s="9">
        <v>43040</v>
      </c>
      <c r="C138" t="str">
        <f t="shared" si="19"/>
        <v>B137</v>
      </c>
      <c r="D138" t="s">
        <v>185</v>
      </c>
      <c r="E138" t="str">
        <f>Categories!$A$7</f>
        <v>Merchandise</v>
      </c>
      <c r="G138" s="2">
        <v>30</v>
      </c>
      <c r="H138" s="3">
        <f t="shared" si="20"/>
        <v>1258.890000000001</v>
      </c>
      <c r="I138" s="56" t="str">
        <f>$K$5</f>
        <v>Shirt</v>
      </c>
    </row>
    <row r="139" spans="1:9">
      <c r="A139" s="9">
        <v>43040</v>
      </c>
      <c r="B139" s="9">
        <v>43040</v>
      </c>
      <c r="C139" t="str">
        <f t="shared" si="19"/>
        <v>B138</v>
      </c>
      <c r="D139" t="s">
        <v>186</v>
      </c>
      <c r="E139" t="str">
        <f>Categories!$A$7</f>
        <v>Merchandise</v>
      </c>
      <c r="G139" s="2">
        <v>30</v>
      </c>
      <c r="H139" s="3">
        <f t="shared" si="20"/>
        <v>1288.890000000001</v>
      </c>
      <c r="I139" s="56" t="str">
        <f>$K$5</f>
        <v>Shirt</v>
      </c>
    </row>
    <row r="140" spans="1:9">
      <c r="A140" s="9">
        <v>43040</v>
      </c>
      <c r="B140" s="9">
        <v>43040</v>
      </c>
      <c r="C140" t="str">
        <f t="shared" si="19"/>
        <v>B139</v>
      </c>
      <c r="D140" t="s">
        <v>187</v>
      </c>
      <c r="E140" t="str">
        <f>Categories!$A$7</f>
        <v>Merchandise</v>
      </c>
      <c r="G140" s="2">
        <v>55</v>
      </c>
      <c r="H140" s="3">
        <f t="shared" si="20"/>
        <v>1343.890000000001</v>
      </c>
      <c r="I140" s="56" t="str">
        <f>$K$6</f>
        <v>Jacket</v>
      </c>
    </row>
    <row r="141" spans="1:9">
      <c r="A141" s="9">
        <v>43040</v>
      </c>
      <c r="B141" s="9">
        <v>43040</v>
      </c>
      <c r="C141" t="str">
        <f t="shared" si="19"/>
        <v>B140</v>
      </c>
      <c r="D141" t="s">
        <v>188</v>
      </c>
      <c r="E141" t="str">
        <f>Categories!$A$7</f>
        <v>Merchandise</v>
      </c>
      <c r="G141" s="2">
        <v>55</v>
      </c>
      <c r="H141" s="3">
        <f t="shared" si="20"/>
        <v>1398.890000000001</v>
      </c>
      <c r="I141" s="56" t="str">
        <f>$K$6</f>
        <v>Jacket</v>
      </c>
    </row>
    <row r="142" spans="1:9">
      <c r="A142" s="9">
        <v>43041</v>
      </c>
      <c r="B142" s="9">
        <v>43041</v>
      </c>
      <c r="C142" t="str">
        <f t="shared" si="19"/>
        <v>B141</v>
      </c>
      <c r="D142" t="s">
        <v>189</v>
      </c>
      <c r="E142" t="str">
        <f>Categories!$A$7</f>
        <v>Merchandise</v>
      </c>
      <c r="G142" s="2">
        <v>30</v>
      </c>
      <c r="H142" s="3">
        <f t="shared" si="20"/>
        <v>1428.890000000001</v>
      </c>
      <c r="I142" s="56" t="str">
        <f>$K$5</f>
        <v>Shirt</v>
      </c>
    </row>
    <row r="143" spans="1:9">
      <c r="A143" s="9">
        <v>43041</v>
      </c>
      <c r="B143" s="9">
        <v>43041</v>
      </c>
      <c r="C143" t="str">
        <f t="shared" si="19"/>
        <v>B142</v>
      </c>
      <c r="D143" t="s">
        <v>190</v>
      </c>
      <c r="E143" t="str">
        <f>Categories!$A$7</f>
        <v>Merchandise</v>
      </c>
      <c r="G143" s="2">
        <v>55</v>
      </c>
      <c r="H143" s="3">
        <f t="shared" si="20"/>
        <v>1483.890000000001</v>
      </c>
      <c r="I143" s="56" t="str">
        <f>$K$6</f>
        <v>Jacket</v>
      </c>
    </row>
    <row r="144" spans="1:9">
      <c r="A144" s="9">
        <v>43041</v>
      </c>
      <c r="B144" s="9">
        <v>43041</v>
      </c>
      <c r="C144" t="str">
        <f t="shared" si="19"/>
        <v>B143</v>
      </c>
      <c r="D144" t="s">
        <v>191</v>
      </c>
      <c r="E144" t="str">
        <f>Categories!$A$7</f>
        <v>Merchandise</v>
      </c>
      <c r="G144" s="2">
        <v>30</v>
      </c>
      <c r="H144" s="3">
        <f t="shared" si="20"/>
        <v>1513.890000000001</v>
      </c>
      <c r="I144" s="56" t="str">
        <f>$K$5</f>
        <v>Shirt</v>
      </c>
    </row>
    <row r="145" spans="1:9">
      <c r="A145" s="9">
        <v>43041</v>
      </c>
      <c r="B145" s="9">
        <v>43041</v>
      </c>
      <c r="C145" t="str">
        <f t="shared" si="19"/>
        <v>B144</v>
      </c>
      <c r="D145" t="s">
        <v>192</v>
      </c>
      <c r="E145" t="str">
        <f>Categories!$A$5</f>
        <v>Membership Fee</v>
      </c>
      <c r="G145" s="2">
        <v>55</v>
      </c>
      <c r="H145" s="3">
        <f t="shared" si="20"/>
        <v>1568.890000000001</v>
      </c>
      <c r="I145" s="56" t="str">
        <f t="shared" ref="I145" si="21">$K$3</f>
        <v>Membership Direct</v>
      </c>
    </row>
    <row r="146" spans="1:9">
      <c r="A146" s="9">
        <v>43041</v>
      </c>
      <c r="B146" s="9">
        <v>43041</v>
      </c>
      <c r="C146" t="str">
        <f t="shared" si="19"/>
        <v>B145</v>
      </c>
      <c r="D146" t="s">
        <v>193</v>
      </c>
      <c r="E146" t="str">
        <f>Categories!$A$7</f>
        <v>Merchandise</v>
      </c>
      <c r="G146" s="2">
        <v>30</v>
      </c>
      <c r="H146" s="3">
        <f t="shared" si="20"/>
        <v>1598.890000000001</v>
      </c>
      <c r="I146" s="56" t="str">
        <f>$K$5</f>
        <v>Shirt</v>
      </c>
    </row>
    <row r="147" spans="1:9">
      <c r="A147" s="9">
        <v>43042</v>
      </c>
      <c r="B147" s="9">
        <v>43042</v>
      </c>
      <c r="C147" t="str">
        <f t="shared" si="19"/>
        <v>B146</v>
      </c>
      <c r="D147" t="s">
        <v>176</v>
      </c>
      <c r="E147" t="str">
        <f>Categories!$A$7</f>
        <v>Merchandise</v>
      </c>
      <c r="F147" t="s">
        <v>194</v>
      </c>
      <c r="G147" s="2">
        <v>25</v>
      </c>
      <c r="H147" s="3">
        <f t="shared" si="20"/>
        <v>1623.890000000001</v>
      </c>
      <c r="I147" s="56" t="str">
        <f>$K$6</f>
        <v>Jacket</v>
      </c>
    </row>
    <row r="148" spans="1:9">
      <c r="A148" s="9">
        <v>43042</v>
      </c>
      <c r="B148" s="9">
        <v>43042</v>
      </c>
      <c r="C148" t="str">
        <f t="shared" si="19"/>
        <v>B147</v>
      </c>
      <c r="D148" t="s">
        <v>195</v>
      </c>
      <c r="E148" t="str">
        <f>Categories!$A$7</f>
        <v>Merchandise</v>
      </c>
      <c r="G148" s="2">
        <v>55</v>
      </c>
      <c r="H148" s="3">
        <f t="shared" si="20"/>
        <v>1678.890000000001</v>
      </c>
      <c r="I148" s="56" t="str">
        <f>$K$6</f>
        <v>Jacket</v>
      </c>
    </row>
    <row r="149" spans="1:9">
      <c r="A149" s="9">
        <v>43042</v>
      </c>
      <c r="B149" s="9">
        <v>43042</v>
      </c>
      <c r="C149" t="str">
        <f t="shared" si="19"/>
        <v>B148</v>
      </c>
      <c r="D149" t="s">
        <v>196</v>
      </c>
      <c r="E149" t="str">
        <f>Categories!$A$7</f>
        <v>Merchandise</v>
      </c>
      <c r="G149" s="2">
        <v>5</v>
      </c>
      <c r="H149" s="3">
        <f t="shared" si="20"/>
        <v>1683.890000000001</v>
      </c>
      <c r="I149" s="56" t="str">
        <f>$K$5</f>
        <v>Shirt</v>
      </c>
    </row>
    <row r="150" spans="1:9">
      <c r="A150" s="9">
        <v>43045</v>
      </c>
      <c r="B150" s="9">
        <v>43045</v>
      </c>
      <c r="C150" t="str">
        <f t="shared" si="19"/>
        <v>B149</v>
      </c>
      <c r="D150" t="s">
        <v>197</v>
      </c>
      <c r="E150" t="str">
        <f>Categories!$A$7</f>
        <v>Merchandise</v>
      </c>
      <c r="G150" s="2">
        <v>55</v>
      </c>
      <c r="H150" s="3">
        <f t="shared" si="20"/>
        <v>1738.890000000001</v>
      </c>
      <c r="I150" s="56" t="str">
        <f>$K$6</f>
        <v>Jacket</v>
      </c>
    </row>
    <row r="151" spans="1:9">
      <c r="A151" s="9">
        <v>43045</v>
      </c>
      <c r="B151" s="9">
        <v>43045</v>
      </c>
      <c r="C151" t="str">
        <f t="shared" si="19"/>
        <v>B150</v>
      </c>
      <c r="D151" t="s">
        <v>198</v>
      </c>
      <c r="E151" t="str">
        <f>Categories!$A$7</f>
        <v>Merchandise</v>
      </c>
      <c r="G151" s="2">
        <v>55</v>
      </c>
      <c r="H151" s="3">
        <f t="shared" ref="H151:H214" si="22">IF(ISBLANK(G151), "", H150+G151)</f>
        <v>1793.890000000001</v>
      </c>
      <c r="I151" s="56" t="str">
        <f>$K$6</f>
        <v>Jacket</v>
      </c>
    </row>
    <row r="152" spans="1:9">
      <c r="A152" s="9">
        <v>43059</v>
      </c>
      <c r="B152" s="9">
        <v>43059</v>
      </c>
      <c r="C152" t="str">
        <f t="shared" si="19"/>
        <v>B151</v>
      </c>
      <c r="D152" t="s">
        <v>199</v>
      </c>
      <c r="E152" t="str">
        <f>Categories!$A$7</f>
        <v>Merchandise</v>
      </c>
      <c r="G152" s="2">
        <v>30</v>
      </c>
      <c r="H152" s="3">
        <f t="shared" si="22"/>
        <v>1823.890000000001</v>
      </c>
      <c r="I152" s="56" t="str">
        <f>$K$5</f>
        <v>Shirt</v>
      </c>
    </row>
    <row r="153" spans="1:9">
      <c r="A153" s="9">
        <v>43059</v>
      </c>
      <c r="B153" s="9">
        <v>43059</v>
      </c>
      <c r="C153" t="str">
        <f t="shared" si="19"/>
        <v>B152</v>
      </c>
      <c r="D153" t="s">
        <v>200</v>
      </c>
      <c r="E153" t="str">
        <f>Categories!$A$7</f>
        <v>Merchandise</v>
      </c>
      <c r="G153" s="2">
        <v>-32.99</v>
      </c>
      <c r="H153" s="3">
        <f t="shared" si="22"/>
        <v>1790.900000000001</v>
      </c>
      <c r="I153" s="56" t="str">
        <f>$K$6</f>
        <v>Jacket</v>
      </c>
    </row>
    <row r="154" spans="1:9">
      <c r="A154" s="9">
        <v>43059</v>
      </c>
      <c r="B154" s="9">
        <v>43059</v>
      </c>
      <c r="C154" t="str">
        <f t="shared" si="19"/>
        <v>B153</v>
      </c>
      <c r="D154" t="s">
        <v>201</v>
      </c>
      <c r="E154" t="str">
        <f>Categories!$A$9</f>
        <v>Miscellaneous</v>
      </c>
      <c r="G154" s="2">
        <v>-22</v>
      </c>
      <c r="H154" s="3">
        <f t="shared" si="22"/>
        <v>1768.900000000001</v>
      </c>
      <c r="I154" s="56" t="str">
        <f>Categories!$A$9</f>
        <v>Miscellaneous</v>
      </c>
    </row>
    <row r="155" spans="1:9">
      <c r="A155" s="9">
        <v>43059</v>
      </c>
      <c r="B155" s="9">
        <v>43059</v>
      </c>
      <c r="C155" t="str">
        <f t="shared" si="19"/>
        <v>B154</v>
      </c>
      <c r="D155" t="s">
        <v>202</v>
      </c>
      <c r="E155" t="str">
        <f>Categories!$A$9</f>
        <v>Miscellaneous</v>
      </c>
      <c r="G155" s="2">
        <v>-121</v>
      </c>
      <c r="H155" s="3">
        <f t="shared" si="22"/>
        <v>1647.900000000001</v>
      </c>
      <c r="I155" s="56" t="str">
        <f>Categories!$A$9</f>
        <v>Miscellaneous</v>
      </c>
    </row>
    <row r="156" spans="1:9">
      <c r="A156" s="9">
        <v>43059</v>
      </c>
      <c r="B156" s="9">
        <v>43059</v>
      </c>
      <c r="C156" t="str">
        <f t="shared" si="19"/>
        <v>B155</v>
      </c>
      <c r="D156" t="s">
        <v>203</v>
      </c>
      <c r="E156" t="str">
        <f>Categories!$A$7</f>
        <v>Merchandise</v>
      </c>
      <c r="G156" s="2">
        <v>30</v>
      </c>
      <c r="H156" s="3">
        <f t="shared" si="22"/>
        <v>1677.900000000001</v>
      </c>
      <c r="I156" s="56" t="str">
        <f>$K$5</f>
        <v>Shirt</v>
      </c>
    </row>
    <row r="157" spans="1:9">
      <c r="A157" s="9">
        <v>43059</v>
      </c>
      <c r="B157" s="9">
        <v>43059</v>
      </c>
      <c r="C157" t="str">
        <f t="shared" si="19"/>
        <v>B156</v>
      </c>
      <c r="D157" t="s">
        <v>204</v>
      </c>
      <c r="E157" t="str">
        <f>Categories!$A$5</f>
        <v>Membership Fee</v>
      </c>
      <c r="G157" s="2">
        <v>55</v>
      </c>
      <c r="H157" s="3">
        <f t="shared" si="22"/>
        <v>1732.900000000001</v>
      </c>
      <c r="I157" s="56" t="str">
        <f t="shared" ref="I157:I158" si="23">$K$3</f>
        <v>Membership Direct</v>
      </c>
    </row>
    <row r="158" spans="1:9">
      <c r="A158" s="9">
        <v>43059</v>
      </c>
      <c r="B158" s="9">
        <v>43059</v>
      </c>
      <c r="C158" t="str">
        <f t="shared" si="19"/>
        <v>B157</v>
      </c>
      <c r="D158" t="s">
        <v>205</v>
      </c>
      <c r="E158" t="str">
        <f>Categories!$A$5</f>
        <v>Membership Fee</v>
      </c>
      <c r="G158" s="2">
        <v>55</v>
      </c>
      <c r="H158" s="3">
        <f t="shared" si="22"/>
        <v>1787.900000000001</v>
      </c>
      <c r="I158" s="56" t="str">
        <f t="shared" si="23"/>
        <v>Membership Direct</v>
      </c>
    </row>
    <row r="159" spans="1:9">
      <c r="A159" s="9">
        <v>43061</v>
      </c>
      <c r="B159" s="9">
        <v>43061</v>
      </c>
      <c r="C159" t="str">
        <f t="shared" si="19"/>
        <v>B158</v>
      </c>
      <c r="D159" t="s">
        <v>206</v>
      </c>
      <c r="E159" t="str">
        <f>Categories!$A$9</f>
        <v>Miscellaneous</v>
      </c>
      <c r="G159" s="2">
        <v>-92.2</v>
      </c>
      <c r="H159" s="3">
        <f t="shared" si="22"/>
        <v>1695.700000000001</v>
      </c>
      <c r="I159" s="56" t="str">
        <f>Categories!$A$9</f>
        <v>Miscellaneous</v>
      </c>
    </row>
    <row r="160" spans="1:9">
      <c r="A160" s="9">
        <v>43066</v>
      </c>
      <c r="B160" s="9">
        <v>43066</v>
      </c>
      <c r="C160" t="str">
        <f t="shared" si="19"/>
        <v>B159</v>
      </c>
      <c r="D160" t="s">
        <v>207</v>
      </c>
      <c r="E160" t="str">
        <f>Categories!$A$7</f>
        <v>Merchandise</v>
      </c>
      <c r="G160" s="2">
        <v>30</v>
      </c>
      <c r="H160" s="3">
        <f t="shared" si="22"/>
        <v>1725.700000000001</v>
      </c>
      <c r="I160" s="56" t="str">
        <f>$K$5</f>
        <v>Shirt</v>
      </c>
    </row>
    <row r="161" spans="1:9">
      <c r="A161" s="9">
        <v>43066</v>
      </c>
      <c r="B161" s="9">
        <v>43066</v>
      </c>
      <c r="C161" t="str">
        <f t="shared" si="19"/>
        <v>B160</v>
      </c>
      <c r="D161" t="s">
        <v>208</v>
      </c>
      <c r="E161" t="str">
        <f>Categories!$A$7</f>
        <v>Merchandise</v>
      </c>
      <c r="F161" t="s">
        <v>209</v>
      </c>
      <c r="G161" s="2">
        <v>-65</v>
      </c>
      <c r="H161" s="3">
        <f t="shared" si="22"/>
        <v>1660.700000000001</v>
      </c>
      <c r="I161" s="56" t="str">
        <f>$K$6</f>
        <v>Jacket</v>
      </c>
    </row>
    <row r="162" spans="1:9">
      <c r="A162" s="9">
        <v>43064</v>
      </c>
      <c r="B162" s="9">
        <v>43066</v>
      </c>
      <c r="C162" t="str">
        <f t="shared" si="19"/>
        <v>B161</v>
      </c>
      <c r="D162" t="s">
        <v>210</v>
      </c>
      <c r="E162" t="str">
        <f>Categories!$A$10</f>
        <v>Social</v>
      </c>
      <c r="F162" t="s">
        <v>211</v>
      </c>
      <c r="G162" s="2">
        <v>-120</v>
      </c>
      <c r="H162" s="3">
        <f t="shared" si="22"/>
        <v>1540.700000000001</v>
      </c>
      <c r="I162" s="56" t="str">
        <f>Categories!$A$10</f>
        <v>Social</v>
      </c>
    </row>
    <row r="163" spans="1:9">
      <c r="A163" s="9">
        <v>43068</v>
      </c>
      <c r="B163" s="9">
        <v>43068</v>
      </c>
      <c r="C163" t="str">
        <f t="shared" si="19"/>
        <v>B162</v>
      </c>
      <c r="D163" t="s">
        <v>212</v>
      </c>
      <c r="E163" t="str">
        <f>Categories!$A$5</f>
        <v>Membership Fee</v>
      </c>
      <c r="G163" s="2">
        <v>55</v>
      </c>
      <c r="H163" s="3">
        <f t="shared" si="22"/>
        <v>1595.700000000001</v>
      </c>
      <c r="I163" s="56" t="str">
        <f t="shared" ref="I163" si="24">$K$3</f>
        <v>Membership Direct</v>
      </c>
    </row>
    <row r="164" spans="1:9">
      <c r="A164" s="9">
        <v>43069</v>
      </c>
      <c r="B164" s="9">
        <v>43069</v>
      </c>
      <c r="C164" t="str">
        <f t="shared" si="19"/>
        <v>B163</v>
      </c>
      <c r="D164" t="s">
        <v>49</v>
      </c>
      <c r="E164" t="str">
        <f>Categories!$A$1</f>
        <v>Interest</v>
      </c>
      <c r="G164" s="2">
        <v>0.17</v>
      </c>
      <c r="H164" s="3">
        <f t="shared" si="22"/>
        <v>1595.870000000001</v>
      </c>
      <c r="I164" s="56" t="str">
        <f>Categories!$A$1</f>
        <v>Interest</v>
      </c>
    </row>
    <row r="165" spans="1:9">
      <c r="A165" s="9">
        <v>43080</v>
      </c>
      <c r="B165" s="9">
        <v>43051</v>
      </c>
      <c r="C165" t="str">
        <f t="shared" si="19"/>
        <v>B164</v>
      </c>
      <c r="D165" t="s">
        <v>213</v>
      </c>
      <c r="E165" t="str">
        <f>Categories!$A$5</f>
        <v>Membership Fee</v>
      </c>
      <c r="G165" s="2">
        <v>55</v>
      </c>
      <c r="H165" s="3">
        <f t="shared" si="22"/>
        <v>1650.870000000001</v>
      </c>
      <c r="I165" s="56" t="str">
        <f t="shared" ref="I165" si="25">$K$3</f>
        <v>Membership Direct</v>
      </c>
    </row>
    <row r="166" spans="1:9">
      <c r="A166" s="9">
        <v>43080</v>
      </c>
      <c r="B166" s="9">
        <v>43080</v>
      </c>
      <c r="C166" t="str">
        <f t="shared" si="19"/>
        <v>B165</v>
      </c>
      <c r="D166" t="s">
        <v>214</v>
      </c>
      <c r="E166" t="str">
        <f>Categories!$A$10</f>
        <v>Social</v>
      </c>
      <c r="G166" s="2">
        <v>40</v>
      </c>
      <c r="H166" s="3">
        <f t="shared" si="22"/>
        <v>1690.870000000001</v>
      </c>
      <c r="I166" s="56" t="str">
        <f>$K$7</f>
        <v>Life Members' Breakfast</v>
      </c>
    </row>
    <row r="167" spans="1:9">
      <c r="A167" s="9">
        <v>43080</v>
      </c>
      <c r="B167" s="9">
        <v>43080</v>
      </c>
      <c r="C167" t="str">
        <f t="shared" si="19"/>
        <v>B166</v>
      </c>
      <c r="D167" t="s">
        <v>215</v>
      </c>
      <c r="E167" t="str">
        <f>Categories!$A$10</f>
        <v>Social</v>
      </c>
      <c r="G167" s="2">
        <v>20</v>
      </c>
      <c r="H167" s="3">
        <f>IF(ISBLANK(G167), "", H166+G167)</f>
        <v>1710.870000000001</v>
      </c>
      <c r="I167" s="56" t="str">
        <f>$K$7</f>
        <v>Life Members' Breakfast</v>
      </c>
    </row>
    <row r="168" spans="1:9">
      <c r="A168" s="9">
        <v>43082</v>
      </c>
      <c r="B168" s="9">
        <v>43082</v>
      </c>
      <c r="C168" t="str">
        <f t="shared" si="19"/>
        <v>B167</v>
      </c>
      <c r="D168" t="s">
        <v>216</v>
      </c>
      <c r="E168" t="str">
        <f>Categories!$A$10</f>
        <v>Social</v>
      </c>
      <c r="G168" s="2">
        <v>20</v>
      </c>
      <c r="H168" s="3">
        <f t="shared" si="22"/>
        <v>1730.870000000001</v>
      </c>
      <c r="I168" s="56" t="str">
        <f>$K$7</f>
        <v>Life Members' Breakfast</v>
      </c>
    </row>
    <row r="169" spans="1:9">
      <c r="A169" s="9">
        <v>43083</v>
      </c>
      <c r="B169" s="9">
        <v>43083</v>
      </c>
      <c r="C169" t="str">
        <f t="shared" si="19"/>
        <v>B168</v>
      </c>
      <c r="D169" t="s">
        <v>217</v>
      </c>
      <c r="E169" t="str">
        <f>Categories!$A$10</f>
        <v>Social</v>
      </c>
      <c r="G169" s="2">
        <v>20</v>
      </c>
      <c r="H169" s="3">
        <f>IF(ISBLANK(G169), "", H168+G169)</f>
        <v>1750.870000000001</v>
      </c>
      <c r="I169" s="56" t="str">
        <f>$K$7</f>
        <v>Life Members' Breakfast</v>
      </c>
    </row>
    <row r="170" spans="1:9">
      <c r="A170" s="9">
        <v>43089</v>
      </c>
      <c r="B170" s="9">
        <v>43089</v>
      </c>
      <c r="C170" t="str">
        <f t="shared" si="19"/>
        <v>B169</v>
      </c>
      <c r="D170" t="s">
        <v>218</v>
      </c>
      <c r="E170" t="str">
        <f>Categories!$A$10</f>
        <v>Social</v>
      </c>
      <c r="G170" s="2">
        <v>20</v>
      </c>
      <c r="H170" s="3">
        <f t="shared" si="22"/>
        <v>1770.870000000001</v>
      </c>
      <c r="I170" s="56" t="str">
        <f>$K$7</f>
        <v>Life Members' Breakfast</v>
      </c>
    </row>
    <row r="171" spans="1:9">
      <c r="A171" s="9">
        <v>43089</v>
      </c>
      <c r="B171" s="9">
        <v>43089</v>
      </c>
      <c r="C171" t="str">
        <f t="shared" si="19"/>
        <v>B170</v>
      </c>
      <c r="D171" t="s">
        <v>219</v>
      </c>
      <c r="E171" t="str">
        <f>Categories!$A$5</f>
        <v>Membership Fee</v>
      </c>
      <c r="G171" s="2">
        <v>55</v>
      </c>
      <c r="H171" s="3">
        <f t="shared" si="22"/>
        <v>1825.870000000001</v>
      </c>
      <c r="I171" s="56" t="str">
        <f t="shared" ref="I171:I172" si="26">$K$3</f>
        <v>Membership Direct</v>
      </c>
    </row>
    <row r="172" spans="1:9">
      <c r="A172" s="9">
        <v>43090</v>
      </c>
      <c r="B172" s="9">
        <v>43089</v>
      </c>
      <c r="C172" t="str">
        <f t="shared" si="19"/>
        <v>B171</v>
      </c>
      <c r="D172" t="s">
        <v>220</v>
      </c>
      <c r="E172" t="str">
        <f>Categories!$A$5</f>
        <v>Membership Fee</v>
      </c>
      <c r="G172" s="2">
        <v>55</v>
      </c>
      <c r="H172" s="3">
        <f t="shared" si="22"/>
        <v>1880.870000000001</v>
      </c>
      <c r="I172" s="56" t="str">
        <f t="shared" si="26"/>
        <v>Membership Direct</v>
      </c>
    </row>
    <row r="173" spans="1:9">
      <c r="A173" s="9">
        <v>43088</v>
      </c>
      <c r="B173" s="9">
        <v>43090</v>
      </c>
      <c r="C173" t="str">
        <f t="shared" si="19"/>
        <v>B172</v>
      </c>
      <c r="D173" t="s">
        <v>221</v>
      </c>
      <c r="E173" t="str">
        <f>Categories!$A$10</f>
        <v>Social</v>
      </c>
      <c r="G173" s="2">
        <v>-150</v>
      </c>
      <c r="H173" s="3">
        <f t="shared" si="22"/>
        <v>1730.870000000001</v>
      </c>
      <c r="I173" s="56" t="str">
        <f>$K$8</f>
        <v>General Meeting</v>
      </c>
    </row>
    <row r="174" spans="1:9">
      <c r="A174" s="9">
        <v>43091</v>
      </c>
      <c r="B174" s="9">
        <v>43091</v>
      </c>
      <c r="C174" t="str">
        <f t="shared" si="19"/>
        <v>B173</v>
      </c>
      <c r="D174" t="s">
        <v>222</v>
      </c>
      <c r="E174" t="str">
        <f>Categories!$A$5</f>
        <v>Membership Fee</v>
      </c>
      <c r="G174" s="2">
        <v>4950</v>
      </c>
      <c r="H174" s="3">
        <f t="shared" si="22"/>
        <v>6680.8700000000008</v>
      </c>
      <c r="I174" s="56" t="str">
        <f>$K$2</f>
        <v>Membership (WACA)</v>
      </c>
    </row>
    <row r="175" spans="1:9">
      <c r="A175" s="9">
        <v>43096</v>
      </c>
      <c r="B175" s="9">
        <v>43096</v>
      </c>
      <c r="C175" t="str">
        <f t="shared" si="19"/>
        <v>B174</v>
      </c>
      <c r="D175" t="s">
        <v>223</v>
      </c>
      <c r="E175" t="str">
        <f>Categories!$A$5</f>
        <v>Membership Fee</v>
      </c>
      <c r="G175" s="2">
        <v>55</v>
      </c>
      <c r="H175" s="3">
        <f t="shared" si="22"/>
        <v>6735.8700000000008</v>
      </c>
      <c r="I175" s="56" t="str">
        <f t="shared" ref="I175" si="27">$K$3</f>
        <v>Membership Direct</v>
      </c>
    </row>
    <row r="176" spans="1:9">
      <c r="A176" s="9">
        <v>43086</v>
      </c>
      <c r="B176" s="9">
        <v>43096</v>
      </c>
      <c r="C176" t="str">
        <f t="shared" si="19"/>
        <v>B175</v>
      </c>
      <c r="D176" t="s">
        <v>224</v>
      </c>
      <c r="E176" t="str">
        <f>Categories!$A$9</f>
        <v>Miscellaneous</v>
      </c>
      <c r="G176" s="2">
        <v>50</v>
      </c>
      <c r="H176" s="3">
        <f t="shared" si="22"/>
        <v>6785.8700000000008</v>
      </c>
      <c r="I176" s="56" t="str">
        <f>Categories!$A$9</f>
        <v>Miscellaneous</v>
      </c>
    </row>
    <row r="177" spans="1:9">
      <c r="A177" s="9">
        <v>43100</v>
      </c>
      <c r="B177" s="9">
        <v>43100</v>
      </c>
      <c r="C177" t="str">
        <f t="shared" si="19"/>
        <v>B176</v>
      </c>
      <c r="D177" t="s">
        <v>49</v>
      </c>
      <c r="E177" t="str">
        <f>Categories!$A$1</f>
        <v>Interest</v>
      </c>
      <c r="G177" s="2">
        <v>0.2</v>
      </c>
      <c r="H177" s="3">
        <f>IF(ISBLANK(G177), "", H176+G177)</f>
        <v>6786.0700000000006</v>
      </c>
      <c r="I177" s="56" t="str">
        <f>Categories!$A$1</f>
        <v>Interest</v>
      </c>
    </row>
    <row r="178" spans="1:9">
      <c r="A178" s="9">
        <v>43116</v>
      </c>
      <c r="B178" s="9">
        <v>43116</v>
      </c>
      <c r="C178" t="str">
        <f t="shared" si="19"/>
        <v>B177</v>
      </c>
      <c r="D178" t="s">
        <v>72</v>
      </c>
      <c r="E178" t="str">
        <f>Categories!$A$8</f>
        <v>Transfer</v>
      </c>
      <c r="F178" t="str">
        <f>'BOQ Savings'!$C$8</f>
        <v>S7</v>
      </c>
      <c r="G178" s="2">
        <v>-4286.07</v>
      </c>
      <c r="H178" s="3">
        <f t="shared" si="22"/>
        <v>2500.0000000000009</v>
      </c>
      <c r="I178" s="56" t="str">
        <f>Categories!$A$8</f>
        <v>Transfer</v>
      </c>
    </row>
    <row r="179" spans="1:9">
      <c r="A179" s="9">
        <v>43116</v>
      </c>
      <c r="B179" s="9">
        <v>43116</v>
      </c>
      <c r="C179" t="str">
        <f t="shared" si="19"/>
        <v>B178</v>
      </c>
      <c r="D179" t="s">
        <v>225</v>
      </c>
      <c r="E179" t="str">
        <f>Categories!$A$5</f>
        <v>Membership Fee</v>
      </c>
      <c r="G179" s="2">
        <v>-55</v>
      </c>
      <c r="H179" s="3">
        <f t="shared" si="22"/>
        <v>2445.0000000000009</v>
      </c>
      <c r="I179" s="56" t="str">
        <f t="shared" ref="I179:I181" si="28">$K$3</f>
        <v>Membership Direct</v>
      </c>
    </row>
    <row r="180" spans="1:9">
      <c r="A180" s="9">
        <v>43117</v>
      </c>
      <c r="B180" s="9">
        <v>43117</v>
      </c>
      <c r="C180" t="str">
        <f t="shared" si="19"/>
        <v>B179</v>
      </c>
      <c r="D180" t="s">
        <v>226</v>
      </c>
      <c r="E180" t="str">
        <f>Categories!$A$5</f>
        <v>Membership Fee</v>
      </c>
      <c r="G180" s="2">
        <v>55</v>
      </c>
      <c r="H180" s="3">
        <f t="shared" si="22"/>
        <v>2500.0000000000009</v>
      </c>
      <c r="I180" s="56" t="str">
        <f t="shared" si="28"/>
        <v>Membership Direct</v>
      </c>
    </row>
    <row r="181" spans="1:9">
      <c r="A181" s="9">
        <v>43118</v>
      </c>
      <c r="B181" s="9">
        <v>43118</v>
      </c>
      <c r="C181" t="str">
        <f t="shared" si="19"/>
        <v>B180</v>
      </c>
      <c r="D181" t="s">
        <v>227</v>
      </c>
      <c r="E181" t="str">
        <f>Categories!$A$5</f>
        <v>Membership Fee</v>
      </c>
      <c r="G181" s="2">
        <v>55</v>
      </c>
      <c r="H181" s="3">
        <f t="shared" si="22"/>
        <v>2555.0000000000009</v>
      </c>
      <c r="I181" s="56" t="str">
        <f t="shared" si="28"/>
        <v>Membership Direct</v>
      </c>
    </row>
    <row r="182" spans="1:9">
      <c r="A182" s="9">
        <v>43129</v>
      </c>
      <c r="B182" s="9">
        <v>43129</v>
      </c>
      <c r="C182" t="str">
        <f t="shared" si="19"/>
        <v>B181</v>
      </c>
      <c r="D182" t="s">
        <v>60</v>
      </c>
      <c r="E182" t="str">
        <f>Categories!$A$8</f>
        <v>Transfer</v>
      </c>
      <c r="F182" t="str">
        <f>Cash!$B$44</f>
        <v>C43</v>
      </c>
      <c r="G182" s="2">
        <v>135.80000000000001</v>
      </c>
      <c r="H182" s="3">
        <f t="shared" si="22"/>
        <v>2690.8000000000011</v>
      </c>
      <c r="I182" s="56" t="str">
        <f>Categories!$A$8</f>
        <v>Transfer</v>
      </c>
    </row>
    <row r="183" spans="1:9">
      <c r="A183" s="9">
        <v>43131</v>
      </c>
      <c r="B183" s="9">
        <v>43131</v>
      </c>
      <c r="C183" t="str">
        <f t="shared" si="19"/>
        <v>B182</v>
      </c>
      <c r="D183" t="s">
        <v>49</v>
      </c>
      <c r="E183" t="str">
        <f>Categories!$A$1</f>
        <v>Interest</v>
      </c>
      <c r="G183" s="2">
        <v>0.31</v>
      </c>
      <c r="H183" s="3">
        <f t="shared" si="22"/>
        <v>2691.110000000001</v>
      </c>
      <c r="I183" s="56" t="str">
        <f>Categories!$A$1</f>
        <v>Interest</v>
      </c>
    </row>
    <row r="184" spans="1:9">
      <c r="A184" s="9">
        <v>43151</v>
      </c>
      <c r="B184" s="9">
        <v>43151</v>
      </c>
      <c r="C184" t="str">
        <f t="shared" si="19"/>
        <v>B183</v>
      </c>
      <c r="D184" t="s">
        <v>228</v>
      </c>
      <c r="E184" t="str">
        <f>Categories!$A$10</f>
        <v>Social</v>
      </c>
      <c r="G184" s="2">
        <v>35</v>
      </c>
      <c r="H184" s="3">
        <f t="shared" si="22"/>
        <v>2726.110000000001</v>
      </c>
      <c r="I184" s="56" t="str">
        <f t="shared" ref="I184:I219" si="29">$K$9</f>
        <v>End Season Dinner</v>
      </c>
    </row>
    <row r="185" spans="1:9" ht="30">
      <c r="A185" s="9">
        <v>43151</v>
      </c>
      <c r="B185" s="9">
        <v>43151</v>
      </c>
      <c r="C185" t="str">
        <f t="shared" si="19"/>
        <v>B184</v>
      </c>
      <c r="D185" s="51" t="s">
        <v>229</v>
      </c>
      <c r="E185" t="str">
        <f>Categories!$A$10</f>
        <v>Social</v>
      </c>
      <c r="F185" t="s">
        <v>230</v>
      </c>
      <c r="G185" s="2">
        <v>-70</v>
      </c>
      <c r="H185" s="3">
        <f t="shared" si="22"/>
        <v>2656.110000000001</v>
      </c>
      <c r="I185" s="56" t="str">
        <f t="shared" si="29"/>
        <v>End Season Dinner</v>
      </c>
    </row>
    <row r="186" spans="1:9">
      <c r="A186" s="9">
        <v>43152</v>
      </c>
      <c r="B186" s="9">
        <v>43152</v>
      </c>
      <c r="C186" t="str">
        <f t="shared" si="19"/>
        <v>B185</v>
      </c>
      <c r="D186" t="s">
        <v>231</v>
      </c>
      <c r="E186" t="str">
        <f>Categories!$A$10</f>
        <v>Social</v>
      </c>
      <c r="F186" t="s">
        <v>232</v>
      </c>
      <c r="G186" s="2">
        <v>35</v>
      </c>
      <c r="H186" s="3">
        <f t="shared" si="22"/>
        <v>2691.110000000001</v>
      </c>
      <c r="I186" s="56" t="str">
        <f t="shared" si="29"/>
        <v>End Season Dinner</v>
      </c>
    </row>
    <row r="187" spans="1:9">
      <c r="A187" s="9">
        <v>43152</v>
      </c>
      <c r="B187" s="9">
        <v>43152</v>
      </c>
      <c r="C187" t="str">
        <f t="shared" si="19"/>
        <v>B186</v>
      </c>
      <c r="D187" t="s">
        <v>233</v>
      </c>
      <c r="E187" t="str">
        <f>Categories!$A$10</f>
        <v>Social</v>
      </c>
      <c r="F187" t="s">
        <v>234</v>
      </c>
      <c r="G187" s="2">
        <v>10</v>
      </c>
      <c r="H187" s="3">
        <f t="shared" si="22"/>
        <v>2701.110000000001</v>
      </c>
      <c r="I187" s="56" t="str">
        <f t="shared" si="29"/>
        <v>End Season Dinner</v>
      </c>
    </row>
    <row r="188" spans="1:9">
      <c r="A188" s="9">
        <v>43153</v>
      </c>
      <c r="B188" s="9">
        <v>43153</v>
      </c>
      <c r="C188" t="str">
        <f t="shared" si="19"/>
        <v>B187</v>
      </c>
      <c r="D188" t="s">
        <v>235</v>
      </c>
      <c r="E188" t="str">
        <f>Categories!$A$10</f>
        <v>Social</v>
      </c>
      <c r="G188" s="2">
        <v>35</v>
      </c>
      <c r="H188" s="3">
        <f t="shared" si="22"/>
        <v>2736.110000000001</v>
      </c>
      <c r="I188" s="56" t="str">
        <f t="shared" si="29"/>
        <v>End Season Dinner</v>
      </c>
    </row>
    <row r="189" spans="1:9">
      <c r="A189" s="9">
        <v>43153</v>
      </c>
      <c r="B189" s="9">
        <v>43153</v>
      </c>
      <c r="C189" t="str">
        <f t="shared" si="19"/>
        <v>B188</v>
      </c>
      <c r="D189" t="s">
        <v>236</v>
      </c>
      <c r="E189" t="str">
        <f>Categories!$A$10</f>
        <v>Social</v>
      </c>
      <c r="G189" s="2">
        <v>35</v>
      </c>
      <c r="H189" s="3">
        <f t="shared" si="22"/>
        <v>2771.110000000001</v>
      </c>
      <c r="I189" s="56" t="str">
        <f t="shared" si="29"/>
        <v>End Season Dinner</v>
      </c>
    </row>
    <row r="190" spans="1:9">
      <c r="A190" s="9">
        <v>43154</v>
      </c>
      <c r="B190" s="9">
        <v>43154</v>
      </c>
      <c r="C190" t="str">
        <f t="shared" si="19"/>
        <v>B189</v>
      </c>
      <c r="D190" t="s">
        <v>237</v>
      </c>
      <c r="E190" t="str">
        <f>Categories!$A$10</f>
        <v>Social</v>
      </c>
      <c r="F190" t="s">
        <v>238</v>
      </c>
      <c r="G190" s="2">
        <v>35</v>
      </c>
      <c r="H190" s="3">
        <f t="shared" si="22"/>
        <v>2806.110000000001</v>
      </c>
      <c r="I190" s="56" t="str">
        <f t="shared" si="29"/>
        <v>End Season Dinner</v>
      </c>
    </row>
    <row r="191" spans="1:9">
      <c r="A191" s="9">
        <v>43154</v>
      </c>
      <c r="B191" s="9">
        <v>43154</v>
      </c>
      <c r="C191" t="str">
        <f t="shared" si="19"/>
        <v>B190</v>
      </c>
      <c r="D191" t="s">
        <v>239</v>
      </c>
      <c r="E191" t="str">
        <f>Categories!$A$10</f>
        <v>Social</v>
      </c>
      <c r="F191" t="s">
        <v>240</v>
      </c>
      <c r="G191" s="2">
        <v>10</v>
      </c>
      <c r="H191" s="3">
        <f t="shared" si="22"/>
        <v>2816.110000000001</v>
      </c>
      <c r="I191" s="56" t="str">
        <f t="shared" si="29"/>
        <v>End Season Dinner</v>
      </c>
    </row>
    <row r="192" spans="1:9">
      <c r="A192" s="9">
        <v>43154</v>
      </c>
      <c r="B192" s="9">
        <v>43154</v>
      </c>
      <c r="C192" t="str">
        <f t="shared" si="19"/>
        <v>B191</v>
      </c>
      <c r="D192" t="s">
        <v>241</v>
      </c>
      <c r="E192" t="str">
        <f>Categories!$A$10</f>
        <v>Social</v>
      </c>
      <c r="F192" t="s">
        <v>242</v>
      </c>
      <c r="G192" s="2">
        <v>35</v>
      </c>
      <c r="H192" s="3">
        <f t="shared" si="22"/>
        <v>2851.110000000001</v>
      </c>
      <c r="I192" s="56" t="str">
        <f t="shared" si="29"/>
        <v>End Season Dinner</v>
      </c>
    </row>
    <row r="193" spans="1:9">
      <c r="A193" s="9">
        <v>43154</v>
      </c>
      <c r="B193" s="9">
        <v>43154</v>
      </c>
      <c r="C193" t="str">
        <f t="shared" si="19"/>
        <v>B192</v>
      </c>
      <c r="D193" t="s">
        <v>243</v>
      </c>
      <c r="E193" t="str">
        <f>Categories!$A$10</f>
        <v>Social</v>
      </c>
      <c r="F193" t="s">
        <v>244</v>
      </c>
      <c r="G193" s="2">
        <v>10</v>
      </c>
      <c r="H193" s="3">
        <f t="shared" si="22"/>
        <v>2861.110000000001</v>
      </c>
      <c r="I193" s="56" t="str">
        <f t="shared" si="29"/>
        <v>End Season Dinner</v>
      </c>
    </row>
    <row r="194" spans="1:9">
      <c r="A194" s="9">
        <v>43157</v>
      </c>
      <c r="B194" s="9">
        <v>43157</v>
      </c>
      <c r="C194" t="str">
        <f t="shared" si="19"/>
        <v>B193</v>
      </c>
      <c r="D194" t="s">
        <v>245</v>
      </c>
      <c r="E194" t="str">
        <f>Categories!$A$10</f>
        <v>Social</v>
      </c>
      <c r="G194" s="2">
        <v>35</v>
      </c>
      <c r="H194" s="3">
        <f t="shared" si="22"/>
        <v>2896.110000000001</v>
      </c>
      <c r="I194" s="56" t="str">
        <f t="shared" si="29"/>
        <v>End Season Dinner</v>
      </c>
    </row>
    <row r="195" spans="1:9">
      <c r="A195" s="9">
        <v>43157</v>
      </c>
      <c r="B195" s="9">
        <v>43157</v>
      </c>
      <c r="C195" t="str">
        <f t="shared" ref="C195:C258" si="30">"B" &amp; (ROW() - 1)</f>
        <v>B194</v>
      </c>
      <c r="D195" t="s">
        <v>246</v>
      </c>
      <c r="E195" t="str">
        <f>Categories!$A$10</f>
        <v>Social</v>
      </c>
      <c r="G195" s="2">
        <v>35</v>
      </c>
      <c r="H195" s="3">
        <f t="shared" si="22"/>
        <v>2931.110000000001</v>
      </c>
      <c r="I195" s="56" t="str">
        <f t="shared" si="29"/>
        <v>End Season Dinner</v>
      </c>
    </row>
    <row r="196" spans="1:9">
      <c r="A196" s="9">
        <v>43157</v>
      </c>
      <c r="B196" s="9">
        <v>43157</v>
      </c>
      <c r="C196" t="str">
        <f t="shared" si="30"/>
        <v>B195</v>
      </c>
      <c r="D196" t="s">
        <v>247</v>
      </c>
      <c r="E196" t="str">
        <f>Categories!$A$10</f>
        <v>Social</v>
      </c>
      <c r="G196" s="2">
        <v>35</v>
      </c>
      <c r="H196" s="3">
        <f t="shared" si="22"/>
        <v>2966.110000000001</v>
      </c>
      <c r="I196" s="56" t="str">
        <f t="shared" si="29"/>
        <v>End Season Dinner</v>
      </c>
    </row>
    <row r="197" spans="1:9">
      <c r="A197" s="9">
        <v>43157</v>
      </c>
      <c r="B197" s="9">
        <v>43157</v>
      </c>
      <c r="C197" t="str">
        <f t="shared" si="30"/>
        <v>B196</v>
      </c>
      <c r="D197" t="s">
        <v>248</v>
      </c>
      <c r="E197" t="str">
        <f>Categories!$A$10</f>
        <v>Social</v>
      </c>
      <c r="G197" s="2">
        <v>35</v>
      </c>
      <c r="H197" s="3">
        <f t="shared" si="22"/>
        <v>3001.110000000001</v>
      </c>
      <c r="I197" s="56" t="str">
        <f t="shared" si="29"/>
        <v>End Season Dinner</v>
      </c>
    </row>
    <row r="198" spans="1:9">
      <c r="A198" s="9">
        <v>43157</v>
      </c>
      <c r="B198" s="9">
        <v>43157</v>
      </c>
      <c r="C198" t="str">
        <f t="shared" si="30"/>
        <v>B197</v>
      </c>
      <c r="D198" t="s">
        <v>249</v>
      </c>
      <c r="E198" t="str">
        <f>Categories!$A$10</f>
        <v>Social</v>
      </c>
      <c r="G198" s="2">
        <v>35</v>
      </c>
      <c r="H198" s="3">
        <f t="shared" si="22"/>
        <v>3036.110000000001</v>
      </c>
      <c r="I198" s="56" t="str">
        <f t="shared" si="29"/>
        <v>End Season Dinner</v>
      </c>
    </row>
    <row r="199" spans="1:9">
      <c r="A199" s="9">
        <v>43157</v>
      </c>
      <c r="B199" s="9">
        <v>43157</v>
      </c>
      <c r="C199" t="str">
        <f t="shared" si="30"/>
        <v>B198</v>
      </c>
      <c r="D199" t="s">
        <v>250</v>
      </c>
      <c r="E199" t="str">
        <f>Categories!$A$10</f>
        <v>Social</v>
      </c>
      <c r="F199" t="s">
        <v>251</v>
      </c>
      <c r="G199" s="2">
        <v>35</v>
      </c>
      <c r="H199" s="3">
        <f t="shared" si="22"/>
        <v>3071.110000000001</v>
      </c>
      <c r="I199" s="56" t="str">
        <f t="shared" si="29"/>
        <v>End Season Dinner</v>
      </c>
    </row>
    <row r="200" spans="1:9">
      <c r="A200" s="9">
        <v>43157</v>
      </c>
      <c r="B200" s="9">
        <v>43157</v>
      </c>
      <c r="C200" t="str">
        <f t="shared" si="30"/>
        <v>B199</v>
      </c>
      <c r="D200" t="s">
        <v>252</v>
      </c>
      <c r="E200" t="str">
        <f>Categories!$A$10</f>
        <v>Social</v>
      </c>
      <c r="F200" t="s">
        <v>253</v>
      </c>
      <c r="G200" s="2">
        <v>10</v>
      </c>
      <c r="H200" s="3">
        <f t="shared" si="22"/>
        <v>3081.110000000001</v>
      </c>
      <c r="I200" s="56" t="str">
        <f t="shared" si="29"/>
        <v>End Season Dinner</v>
      </c>
    </row>
    <row r="201" spans="1:9">
      <c r="A201" s="9">
        <v>43157</v>
      </c>
      <c r="B201" s="9">
        <v>43157</v>
      </c>
      <c r="C201" t="str">
        <f t="shared" si="30"/>
        <v>B200</v>
      </c>
      <c r="D201" t="s">
        <v>254</v>
      </c>
      <c r="E201" t="str">
        <f>Categories!$A$10</f>
        <v>Social</v>
      </c>
      <c r="G201" s="2">
        <v>35</v>
      </c>
      <c r="H201" s="3">
        <f t="shared" si="22"/>
        <v>3116.110000000001</v>
      </c>
      <c r="I201" s="56" t="str">
        <f t="shared" si="29"/>
        <v>End Season Dinner</v>
      </c>
    </row>
    <row r="202" spans="1:9">
      <c r="A202" s="9">
        <v>43157</v>
      </c>
      <c r="B202" s="9">
        <v>43157</v>
      </c>
      <c r="C202" t="str">
        <f t="shared" si="30"/>
        <v>B201</v>
      </c>
      <c r="D202" t="s">
        <v>255</v>
      </c>
      <c r="E202" t="str">
        <f>Categories!$A$10</f>
        <v>Social</v>
      </c>
      <c r="F202" t="s">
        <v>256</v>
      </c>
      <c r="G202" s="2">
        <v>35</v>
      </c>
      <c r="H202" s="3">
        <f t="shared" si="22"/>
        <v>3151.110000000001</v>
      </c>
      <c r="I202" s="56" t="str">
        <f t="shared" si="29"/>
        <v>End Season Dinner</v>
      </c>
    </row>
    <row r="203" spans="1:9">
      <c r="A203" s="9">
        <v>43157</v>
      </c>
      <c r="B203" s="9">
        <v>43157</v>
      </c>
      <c r="C203" t="str">
        <f t="shared" si="30"/>
        <v>B202</v>
      </c>
      <c r="D203" t="s">
        <v>257</v>
      </c>
      <c r="E203" t="str">
        <f>Categories!$A$10</f>
        <v>Social</v>
      </c>
      <c r="F203" t="s">
        <v>258</v>
      </c>
      <c r="G203" s="2">
        <v>10</v>
      </c>
      <c r="H203" s="3">
        <f t="shared" si="22"/>
        <v>3161.110000000001</v>
      </c>
      <c r="I203" s="56" t="str">
        <f t="shared" si="29"/>
        <v>End Season Dinner</v>
      </c>
    </row>
    <row r="204" spans="1:9">
      <c r="A204" s="9">
        <v>43157</v>
      </c>
      <c r="B204" s="9">
        <v>43157</v>
      </c>
      <c r="C204" t="str">
        <f t="shared" si="30"/>
        <v>B203</v>
      </c>
      <c r="D204" t="s">
        <v>259</v>
      </c>
      <c r="E204" t="str">
        <f>Categories!$A$10</f>
        <v>Social</v>
      </c>
      <c r="F204" t="s">
        <v>260</v>
      </c>
      <c r="G204" s="2">
        <v>35</v>
      </c>
      <c r="H204" s="3">
        <f t="shared" si="22"/>
        <v>3196.110000000001</v>
      </c>
      <c r="I204" s="56" t="str">
        <f t="shared" si="29"/>
        <v>End Season Dinner</v>
      </c>
    </row>
    <row r="205" spans="1:9">
      <c r="A205" s="9">
        <v>43157</v>
      </c>
      <c r="B205" s="9">
        <v>43157</v>
      </c>
      <c r="C205" t="str">
        <f t="shared" si="30"/>
        <v>B204</v>
      </c>
      <c r="D205" t="s">
        <v>261</v>
      </c>
      <c r="E205" t="str">
        <f>Categories!$A$10</f>
        <v>Social</v>
      </c>
      <c r="F205" t="s">
        <v>262</v>
      </c>
      <c r="G205" s="2">
        <v>10</v>
      </c>
      <c r="H205" s="3">
        <f t="shared" si="22"/>
        <v>3206.110000000001</v>
      </c>
      <c r="I205" s="56" t="str">
        <f t="shared" si="29"/>
        <v>End Season Dinner</v>
      </c>
    </row>
    <row r="206" spans="1:9">
      <c r="A206" s="9">
        <v>43157</v>
      </c>
      <c r="B206" s="9">
        <v>43157</v>
      </c>
      <c r="C206" t="str">
        <f t="shared" si="30"/>
        <v>B205</v>
      </c>
      <c r="D206" t="s">
        <v>263</v>
      </c>
      <c r="E206" t="str">
        <f>Categories!$A$10</f>
        <v>Social</v>
      </c>
      <c r="F206" t="s">
        <v>264</v>
      </c>
      <c r="G206" s="2">
        <v>35</v>
      </c>
      <c r="H206" s="3">
        <f t="shared" si="22"/>
        <v>3241.110000000001</v>
      </c>
      <c r="I206" s="56" t="str">
        <f t="shared" si="29"/>
        <v>End Season Dinner</v>
      </c>
    </row>
    <row r="207" spans="1:9">
      <c r="A207" s="9">
        <v>43157</v>
      </c>
      <c r="B207" s="9">
        <v>43157</v>
      </c>
      <c r="C207" t="str">
        <f t="shared" si="30"/>
        <v>B206</v>
      </c>
      <c r="D207" t="s">
        <v>265</v>
      </c>
      <c r="E207" t="str">
        <f>Categories!$A$10</f>
        <v>Social</v>
      </c>
      <c r="F207" t="s">
        <v>266</v>
      </c>
      <c r="G207" s="2">
        <v>10</v>
      </c>
      <c r="H207" s="3">
        <f t="shared" si="22"/>
        <v>3251.110000000001</v>
      </c>
      <c r="I207" s="56" t="str">
        <f t="shared" si="29"/>
        <v>End Season Dinner</v>
      </c>
    </row>
    <row r="208" spans="1:9">
      <c r="A208" s="9">
        <v>43157</v>
      </c>
      <c r="B208" s="9">
        <v>43157</v>
      </c>
      <c r="C208" t="str">
        <f t="shared" si="30"/>
        <v>B207</v>
      </c>
      <c r="D208" t="s">
        <v>267</v>
      </c>
      <c r="E208" t="str">
        <f>Categories!$A$10</f>
        <v>Social</v>
      </c>
      <c r="G208" s="2">
        <v>35</v>
      </c>
      <c r="H208" s="3">
        <f t="shared" si="22"/>
        <v>3286.110000000001</v>
      </c>
      <c r="I208" s="56" t="str">
        <f t="shared" si="29"/>
        <v>End Season Dinner</v>
      </c>
    </row>
    <row r="209" spans="1:9">
      <c r="A209" s="9">
        <v>43157</v>
      </c>
      <c r="B209" s="9">
        <v>43157</v>
      </c>
      <c r="C209" t="str">
        <f t="shared" si="30"/>
        <v>B208</v>
      </c>
      <c r="D209" t="s">
        <v>268</v>
      </c>
      <c r="E209" t="str">
        <f>Categories!$A$10</f>
        <v>Social</v>
      </c>
      <c r="F209" t="s">
        <v>269</v>
      </c>
      <c r="G209" s="2">
        <v>35</v>
      </c>
      <c r="H209" s="3">
        <f t="shared" si="22"/>
        <v>3321.110000000001</v>
      </c>
      <c r="I209" s="56" t="str">
        <f t="shared" si="29"/>
        <v>End Season Dinner</v>
      </c>
    </row>
    <row r="210" spans="1:9">
      <c r="A210" s="9">
        <v>43157</v>
      </c>
      <c r="B210" s="9">
        <v>43157</v>
      </c>
      <c r="C210" t="str">
        <f t="shared" si="30"/>
        <v>B209</v>
      </c>
      <c r="D210" t="s">
        <v>270</v>
      </c>
      <c r="E210" t="str">
        <f>Categories!$A$10</f>
        <v>Social</v>
      </c>
      <c r="F210" t="s">
        <v>271</v>
      </c>
      <c r="G210" s="2">
        <v>10</v>
      </c>
      <c r="H210" s="3">
        <f t="shared" si="22"/>
        <v>3331.110000000001</v>
      </c>
      <c r="I210" s="56" t="str">
        <f t="shared" si="29"/>
        <v>End Season Dinner</v>
      </c>
    </row>
    <row r="211" spans="1:9">
      <c r="A211" s="9">
        <v>43158</v>
      </c>
      <c r="B211" s="9">
        <v>43158</v>
      </c>
      <c r="C211" t="str">
        <f t="shared" si="30"/>
        <v>B210</v>
      </c>
      <c r="D211" t="s">
        <v>272</v>
      </c>
      <c r="E211" t="str">
        <f>Categories!$A$10</f>
        <v>Social</v>
      </c>
      <c r="F211" t="s">
        <v>273</v>
      </c>
      <c r="G211" s="2">
        <v>35</v>
      </c>
      <c r="H211" s="3">
        <f t="shared" si="22"/>
        <v>3366.110000000001</v>
      </c>
      <c r="I211" s="56" t="str">
        <f t="shared" si="29"/>
        <v>End Season Dinner</v>
      </c>
    </row>
    <row r="212" spans="1:9">
      <c r="A212" s="9">
        <v>43158</v>
      </c>
      <c r="B212" s="9">
        <v>43158</v>
      </c>
      <c r="C212" t="str">
        <f t="shared" si="30"/>
        <v>B211</v>
      </c>
      <c r="D212" t="s">
        <v>274</v>
      </c>
      <c r="E212" t="str">
        <f>Categories!$A$10</f>
        <v>Social</v>
      </c>
      <c r="F212" t="s">
        <v>275</v>
      </c>
      <c r="G212" s="2">
        <v>10</v>
      </c>
      <c r="H212" s="3">
        <f t="shared" si="22"/>
        <v>3376.110000000001</v>
      </c>
      <c r="I212" s="56" t="str">
        <f t="shared" si="29"/>
        <v>End Season Dinner</v>
      </c>
    </row>
    <row r="213" spans="1:9">
      <c r="A213" s="9">
        <v>43158</v>
      </c>
      <c r="B213" s="9">
        <v>43158</v>
      </c>
      <c r="C213" t="str">
        <f t="shared" si="30"/>
        <v>B212</v>
      </c>
      <c r="D213" t="s">
        <v>276</v>
      </c>
      <c r="E213" t="str">
        <f>Categories!$A$10</f>
        <v>Social</v>
      </c>
      <c r="G213" s="2">
        <v>35</v>
      </c>
      <c r="H213" s="3">
        <f t="shared" si="22"/>
        <v>3411.110000000001</v>
      </c>
      <c r="I213" s="56" t="str">
        <f t="shared" si="29"/>
        <v>End Season Dinner</v>
      </c>
    </row>
    <row r="214" spans="1:9">
      <c r="A214" s="9">
        <v>43158</v>
      </c>
      <c r="B214" s="9">
        <v>43158</v>
      </c>
      <c r="C214" t="str">
        <f t="shared" si="30"/>
        <v>B213</v>
      </c>
      <c r="D214" t="s">
        <v>277</v>
      </c>
      <c r="E214" t="str">
        <f>Categories!$A$10</f>
        <v>Social</v>
      </c>
      <c r="G214" s="2">
        <v>35</v>
      </c>
      <c r="H214" s="3">
        <f t="shared" si="22"/>
        <v>3446.110000000001</v>
      </c>
      <c r="I214" s="56" t="str">
        <f t="shared" si="29"/>
        <v>End Season Dinner</v>
      </c>
    </row>
    <row r="215" spans="1:9">
      <c r="A215" s="9">
        <v>43158</v>
      </c>
      <c r="B215" s="9">
        <v>43158</v>
      </c>
      <c r="C215" t="str">
        <f t="shared" si="30"/>
        <v>B214</v>
      </c>
      <c r="D215" t="s">
        <v>278</v>
      </c>
      <c r="E215" t="str">
        <f>Categories!$A$10</f>
        <v>Social</v>
      </c>
      <c r="G215" s="2">
        <v>35</v>
      </c>
      <c r="H215" s="3">
        <f t="shared" ref="H215:H278" si="31">IF(ISBLANK(G215), "", H214+G215)</f>
        <v>3481.110000000001</v>
      </c>
      <c r="I215" s="56" t="str">
        <f t="shared" si="29"/>
        <v>End Season Dinner</v>
      </c>
    </row>
    <row r="216" spans="1:9">
      <c r="A216" s="9">
        <v>43158</v>
      </c>
      <c r="B216" s="9">
        <v>43158</v>
      </c>
      <c r="C216" t="str">
        <f t="shared" si="30"/>
        <v>B215</v>
      </c>
      <c r="D216" t="s">
        <v>279</v>
      </c>
      <c r="E216" t="str">
        <f>Categories!$A$10</f>
        <v>Social</v>
      </c>
      <c r="G216" s="2">
        <v>35</v>
      </c>
      <c r="H216" s="3">
        <f t="shared" si="31"/>
        <v>3516.110000000001</v>
      </c>
      <c r="I216" s="56" t="str">
        <f t="shared" si="29"/>
        <v>End Season Dinner</v>
      </c>
    </row>
    <row r="217" spans="1:9">
      <c r="A217" s="9">
        <v>43158</v>
      </c>
      <c r="B217" s="9">
        <v>43158</v>
      </c>
      <c r="C217" t="str">
        <f t="shared" si="30"/>
        <v>B216</v>
      </c>
      <c r="D217" t="s">
        <v>280</v>
      </c>
      <c r="E217" t="str">
        <f>Categories!$A$10</f>
        <v>Social</v>
      </c>
      <c r="G217" s="2">
        <v>35</v>
      </c>
      <c r="H217" s="3">
        <f t="shared" si="31"/>
        <v>3551.110000000001</v>
      </c>
      <c r="I217" s="56" t="str">
        <f t="shared" si="29"/>
        <v>End Season Dinner</v>
      </c>
    </row>
    <row r="218" spans="1:9">
      <c r="A218" s="9">
        <v>43158</v>
      </c>
      <c r="B218" s="9">
        <v>43158</v>
      </c>
      <c r="C218" t="str">
        <f t="shared" si="30"/>
        <v>B217</v>
      </c>
      <c r="D218" t="s">
        <v>281</v>
      </c>
      <c r="E218" t="str">
        <f>Categories!$A$10</f>
        <v>Social</v>
      </c>
      <c r="G218" s="2">
        <v>35</v>
      </c>
      <c r="H218" s="3">
        <f t="shared" si="31"/>
        <v>3586.110000000001</v>
      </c>
      <c r="I218" s="56" t="str">
        <f t="shared" si="29"/>
        <v>End Season Dinner</v>
      </c>
    </row>
    <row r="219" spans="1:9">
      <c r="A219" s="9">
        <v>43159</v>
      </c>
      <c r="B219" s="9">
        <v>43159</v>
      </c>
      <c r="C219" t="str">
        <f t="shared" si="30"/>
        <v>B218</v>
      </c>
      <c r="D219" t="s">
        <v>282</v>
      </c>
      <c r="E219" t="str">
        <f>Categories!$A$10</f>
        <v>Social</v>
      </c>
      <c r="G219" s="2">
        <v>35</v>
      </c>
      <c r="H219" s="3">
        <f t="shared" si="31"/>
        <v>3621.110000000001</v>
      </c>
      <c r="I219" s="56" t="str">
        <f t="shared" si="29"/>
        <v>End Season Dinner</v>
      </c>
    </row>
    <row r="220" spans="1:9">
      <c r="A220" s="9">
        <v>43159</v>
      </c>
      <c r="B220" s="9">
        <v>43159</v>
      </c>
      <c r="C220" t="str">
        <f t="shared" si="30"/>
        <v>B219</v>
      </c>
      <c r="D220" t="s">
        <v>49</v>
      </c>
      <c r="E220" t="str">
        <f>Categories!$A$1</f>
        <v>Interest</v>
      </c>
      <c r="G220" s="2">
        <v>0.3</v>
      </c>
      <c r="H220" s="3">
        <f t="shared" si="31"/>
        <v>3621.4100000000012</v>
      </c>
      <c r="I220" s="56" t="str">
        <f>Categories!$A$1</f>
        <v>Interest</v>
      </c>
    </row>
    <row r="221" spans="1:9">
      <c r="A221" s="9">
        <v>43160</v>
      </c>
      <c r="B221" s="9">
        <v>43160</v>
      </c>
      <c r="C221" t="str">
        <f t="shared" si="30"/>
        <v>B220</v>
      </c>
      <c r="D221" t="s">
        <v>283</v>
      </c>
      <c r="E221" t="str">
        <f>Categories!$A$10</f>
        <v>Social</v>
      </c>
      <c r="F221" t="s">
        <v>284</v>
      </c>
      <c r="G221" s="2">
        <v>35</v>
      </c>
      <c r="H221" s="3">
        <f t="shared" si="31"/>
        <v>3656.4100000000012</v>
      </c>
      <c r="I221" s="56" t="str">
        <f>$K$9</f>
        <v>End Season Dinner</v>
      </c>
    </row>
    <row r="222" spans="1:9">
      <c r="A222" s="9">
        <v>43160</v>
      </c>
      <c r="B222" s="9">
        <v>43160</v>
      </c>
      <c r="C222" t="str">
        <f t="shared" si="30"/>
        <v>B221</v>
      </c>
      <c r="D222" t="s">
        <v>285</v>
      </c>
      <c r="E222" t="str">
        <f>Categories!$A$10</f>
        <v>Social</v>
      </c>
      <c r="F222" t="s">
        <v>286</v>
      </c>
      <c r="G222" s="2">
        <v>10</v>
      </c>
      <c r="H222" s="3">
        <f t="shared" si="31"/>
        <v>3666.4100000000012</v>
      </c>
      <c r="I222" s="56" t="str">
        <f>$K$9</f>
        <v>End Season Dinner</v>
      </c>
    </row>
    <row r="223" spans="1:9">
      <c r="A223" s="9">
        <v>43160</v>
      </c>
      <c r="B223" s="9">
        <v>43160</v>
      </c>
      <c r="C223" t="str">
        <f t="shared" si="30"/>
        <v>B222</v>
      </c>
      <c r="D223" t="s">
        <v>287</v>
      </c>
      <c r="E223" t="str">
        <f>Categories!$A$9</f>
        <v>Miscellaneous</v>
      </c>
      <c r="G223" s="2">
        <v>-41.1</v>
      </c>
      <c r="H223" s="3">
        <f t="shared" si="31"/>
        <v>3625.3100000000013</v>
      </c>
      <c r="I223" s="56" t="str">
        <f>Categories!$A$9</f>
        <v>Miscellaneous</v>
      </c>
    </row>
    <row r="224" spans="1:9">
      <c r="A224" s="9">
        <v>43160</v>
      </c>
      <c r="B224" s="9">
        <v>43160</v>
      </c>
      <c r="C224" t="str">
        <f t="shared" si="30"/>
        <v>B223</v>
      </c>
      <c r="D224" t="s">
        <v>288</v>
      </c>
      <c r="E224" t="str">
        <f>Categories!$A$10</f>
        <v>Social</v>
      </c>
      <c r="G224" s="2">
        <v>-1950</v>
      </c>
      <c r="H224" s="3">
        <f t="shared" si="31"/>
        <v>1675.3100000000013</v>
      </c>
      <c r="I224" s="56" t="str">
        <f>$K$9</f>
        <v>End Season Dinner</v>
      </c>
    </row>
    <row r="225" spans="1:9">
      <c r="A225" s="9">
        <v>43162</v>
      </c>
      <c r="B225" s="9">
        <v>43162</v>
      </c>
      <c r="C225" t="str">
        <f t="shared" si="30"/>
        <v>B224</v>
      </c>
      <c r="D225" t="s">
        <v>289</v>
      </c>
      <c r="E225" t="str">
        <f>Categories!$A$9</f>
        <v>Miscellaneous</v>
      </c>
      <c r="G225" s="2">
        <v>-17.940000000000001</v>
      </c>
      <c r="H225" s="3">
        <f t="shared" si="31"/>
        <v>1657.3700000000013</v>
      </c>
      <c r="I225" s="56" t="str">
        <f>Categories!$A$9</f>
        <v>Miscellaneous</v>
      </c>
    </row>
    <row r="226" spans="1:9">
      <c r="A226" s="9">
        <v>43163</v>
      </c>
      <c r="B226" s="9">
        <v>43163</v>
      </c>
      <c r="C226" t="str">
        <f t="shared" si="30"/>
        <v>B225</v>
      </c>
      <c r="D226" t="s">
        <v>290</v>
      </c>
      <c r="E226" t="str">
        <f>Categories!$A$10</f>
        <v>Social</v>
      </c>
      <c r="G226" s="2">
        <v>-88.08</v>
      </c>
      <c r="H226" s="3">
        <f t="shared" si="31"/>
        <v>1569.2900000000013</v>
      </c>
      <c r="I226" s="56" t="str">
        <f>$K$9</f>
        <v>End Season Dinner</v>
      </c>
    </row>
    <row r="227" spans="1:9">
      <c r="A227" s="9">
        <v>43163</v>
      </c>
      <c r="B227" s="9">
        <v>43163</v>
      </c>
      <c r="C227" t="str">
        <f t="shared" si="30"/>
        <v>B226</v>
      </c>
      <c r="D227" t="s">
        <v>291</v>
      </c>
      <c r="E227" t="str">
        <f>Categories!$A$9</f>
        <v>Miscellaneous</v>
      </c>
      <c r="G227" s="2">
        <v>-86.98</v>
      </c>
      <c r="H227" s="3">
        <f t="shared" si="31"/>
        <v>1482.3100000000013</v>
      </c>
      <c r="I227" s="56" t="str">
        <f>Categories!$A$9</f>
        <v>Miscellaneous</v>
      </c>
    </row>
    <row r="228" spans="1:9">
      <c r="A228" s="9">
        <v>43163</v>
      </c>
      <c r="B228" s="9">
        <v>43163</v>
      </c>
      <c r="C228" t="str">
        <f t="shared" si="30"/>
        <v>B227</v>
      </c>
      <c r="D228" t="s">
        <v>292</v>
      </c>
      <c r="E228" t="str">
        <f>Categories!$A$10</f>
        <v>Social</v>
      </c>
      <c r="G228" s="2">
        <v>-120</v>
      </c>
      <c r="H228" s="3">
        <f t="shared" si="31"/>
        <v>1362.3100000000013</v>
      </c>
      <c r="I228" s="56" t="str">
        <f t="shared" ref="I228:I238" si="32">$K$9</f>
        <v>End Season Dinner</v>
      </c>
    </row>
    <row r="229" spans="1:9">
      <c r="A229" s="9">
        <v>43164</v>
      </c>
      <c r="B229" s="9">
        <v>43164</v>
      </c>
      <c r="C229" t="str">
        <f t="shared" si="30"/>
        <v>B228</v>
      </c>
      <c r="D229" t="s">
        <v>293</v>
      </c>
      <c r="E229" t="str">
        <f>Categories!$A$10</f>
        <v>Social</v>
      </c>
      <c r="G229" s="2">
        <v>35</v>
      </c>
      <c r="H229" s="3">
        <f t="shared" si="31"/>
        <v>1397.3100000000013</v>
      </c>
      <c r="I229" s="56" t="str">
        <f t="shared" si="32"/>
        <v>End Season Dinner</v>
      </c>
    </row>
    <row r="230" spans="1:9">
      <c r="A230" s="9">
        <v>43164</v>
      </c>
      <c r="B230" s="9">
        <v>43164</v>
      </c>
      <c r="C230" t="str">
        <f t="shared" si="30"/>
        <v>B229</v>
      </c>
      <c r="D230" t="s">
        <v>294</v>
      </c>
      <c r="E230" t="str">
        <f>Categories!$A$10</f>
        <v>Social</v>
      </c>
      <c r="G230" s="2">
        <v>35</v>
      </c>
      <c r="H230" s="3">
        <f t="shared" si="31"/>
        <v>1432.3100000000013</v>
      </c>
      <c r="I230" s="56" t="str">
        <f t="shared" si="32"/>
        <v>End Season Dinner</v>
      </c>
    </row>
    <row r="231" spans="1:9">
      <c r="A231" s="9">
        <v>43165</v>
      </c>
      <c r="B231" s="9">
        <v>43165</v>
      </c>
      <c r="C231" t="str">
        <f t="shared" si="30"/>
        <v>B230</v>
      </c>
      <c r="D231" t="s">
        <v>295</v>
      </c>
      <c r="E231" t="str">
        <f>Categories!$A$10</f>
        <v>Social</v>
      </c>
      <c r="F231" t="s">
        <v>296</v>
      </c>
      <c r="G231" s="2">
        <v>35</v>
      </c>
      <c r="H231" s="3">
        <f t="shared" si="31"/>
        <v>1467.3100000000013</v>
      </c>
      <c r="I231" s="56" t="str">
        <f t="shared" si="32"/>
        <v>End Season Dinner</v>
      </c>
    </row>
    <row r="232" spans="1:9">
      <c r="A232" s="9">
        <v>43165</v>
      </c>
      <c r="B232" s="9">
        <v>43165</v>
      </c>
      <c r="C232" t="str">
        <f t="shared" si="30"/>
        <v>B231</v>
      </c>
      <c r="D232" t="s">
        <v>297</v>
      </c>
      <c r="E232" t="str">
        <f>Categories!$A$10</f>
        <v>Social</v>
      </c>
      <c r="F232" t="s">
        <v>298</v>
      </c>
      <c r="G232" s="2">
        <v>10</v>
      </c>
      <c r="H232" s="3">
        <f t="shared" si="31"/>
        <v>1477.3100000000013</v>
      </c>
      <c r="I232" s="56" t="str">
        <f t="shared" si="32"/>
        <v>End Season Dinner</v>
      </c>
    </row>
    <row r="233" spans="1:9">
      <c r="A233" s="9">
        <v>43166</v>
      </c>
      <c r="B233" s="9">
        <v>43166</v>
      </c>
      <c r="C233" t="str">
        <f t="shared" si="30"/>
        <v>B232</v>
      </c>
      <c r="D233" t="s">
        <v>299</v>
      </c>
      <c r="E233" t="str">
        <f>Categories!$A$10</f>
        <v>Social</v>
      </c>
      <c r="G233" s="2">
        <v>35</v>
      </c>
      <c r="H233" s="3">
        <f t="shared" si="31"/>
        <v>1512.3100000000013</v>
      </c>
      <c r="I233" s="56" t="str">
        <f t="shared" si="32"/>
        <v>End Season Dinner</v>
      </c>
    </row>
    <row r="234" spans="1:9">
      <c r="A234" s="9">
        <v>43166</v>
      </c>
      <c r="B234" s="9">
        <v>43166</v>
      </c>
      <c r="C234" t="str">
        <f t="shared" si="30"/>
        <v>B233</v>
      </c>
      <c r="D234" t="s">
        <v>300</v>
      </c>
      <c r="E234" t="str">
        <f>Categories!$A$10</f>
        <v>Social</v>
      </c>
      <c r="G234" s="2">
        <v>35</v>
      </c>
      <c r="H234" s="3">
        <f t="shared" si="31"/>
        <v>1547.3100000000013</v>
      </c>
      <c r="I234" s="56" t="str">
        <f t="shared" si="32"/>
        <v>End Season Dinner</v>
      </c>
    </row>
    <row r="235" spans="1:9">
      <c r="A235" s="9">
        <v>43166</v>
      </c>
      <c r="B235" s="9">
        <v>43166</v>
      </c>
      <c r="C235" t="str">
        <f t="shared" si="30"/>
        <v>B234</v>
      </c>
      <c r="D235" t="s">
        <v>301</v>
      </c>
      <c r="E235" t="str">
        <f>Categories!$A$10</f>
        <v>Social</v>
      </c>
      <c r="G235" s="2">
        <v>10</v>
      </c>
      <c r="H235" s="3">
        <f t="shared" si="31"/>
        <v>1557.3100000000013</v>
      </c>
      <c r="I235" s="56" t="str">
        <f t="shared" si="32"/>
        <v>End Season Dinner</v>
      </c>
    </row>
    <row r="236" spans="1:9">
      <c r="A236" s="9">
        <v>43166</v>
      </c>
      <c r="B236" s="9">
        <v>43166</v>
      </c>
      <c r="C236" t="str">
        <f t="shared" si="30"/>
        <v>B235</v>
      </c>
      <c r="D236" t="s">
        <v>302</v>
      </c>
      <c r="E236" t="str">
        <f>Categories!$A$10</f>
        <v>Social</v>
      </c>
      <c r="F236" t="s">
        <v>303</v>
      </c>
      <c r="G236" s="2">
        <v>35</v>
      </c>
      <c r="H236" s="3">
        <f t="shared" si="31"/>
        <v>1592.3100000000013</v>
      </c>
      <c r="I236" s="56" t="str">
        <f t="shared" si="32"/>
        <v>End Season Dinner</v>
      </c>
    </row>
    <row r="237" spans="1:9">
      <c r="A237" s="9">
        <v>43166</v>
      </c>
      <c r="B237" s="9">
        <v>43166</v>
      </c>
      <c r="C237" t="str">
        <f t="shared" si="30"/>
        <v>B236</v>
      </c>
      <c r="D237" t="s">
        <v>304</v>
      </c>
      <c r="E237" t="str">
        <f>Categories!$A$10</f>
        <v>Social</v>
      </c>
      <c r="F237" t="s">
        <v>305</v>
      </c>
      <c r="G237" s="2">
        <v>10</v>
      </c>
      <c r="H237" s="3">
        <f t="shared" si="31"/>
        <v>1602.3100000000013</v>
      </c>
      <c r="I237" s="56" t="str">
        <f t="shared" si="32"/>
        <v>End Season Dinner</v>
      </c>
    </row>
    <row r="238" spans="1:9">
      <c r="A238" s="9">
        <v>43166</v>
      </c>
      <c r="B238" s="9">
        <v>43166</v>
      </c>
      <c r="C238" t="str">
        <f t="shared" si="30"/>
        <v>B237</v>
      </c>
      <c r="D238" t="s">
        <v>306</v>
      </c>
      <c r="E238" t="str">
        <f>Categories!$A$10</f>
        <v>Social</v>
      </c>
      <c r="G238" s="2">
        <v>35</v>
      </c>
      <c r="H238" s="3">
        <f t="shared" si="31"/>
        <v>1637.3100000000013</v>
      </c>
      <c r="I238" s="56" t="str">
        <f t="shared" si="32"/>
        <v>End Season Dinner</v>
      </c>
    </row>
    <row r="239" spans="1:9">
      <c r="A239" s="9">
        <v>43167</v>
      </c>
      <c r="B239" s="9">
        <v>43167</v>
      </c>
      <c r="C239" t="str">
        <f t="shared" si="30"/>
        <v>B238</v>
      </c>
      <c r="D239" t="s">
        <v>307</v>
      </c>
      <c r="E239" t="str">
        <f>Categories!$A$10</f>
        <v>Social</v>
      </c>
      <c r="G239" s="2">
        <v>20</v>
      </c>
      <c r="H239" s="3">
        <f t="shared" si="31"/>
        <v>1657.3100000000013</v>
      </c>
      <c r="I239" s="56" t="str">
        <f>$K$10</f>
        <v>GF Breakfast</v>
      </c>
    </row>
    <row r="240" spans="1:9">
      <c r="A240" s="9">
        <v>43167</v>
      </c>
      <c r="B240" s="9">
        <v>43167</v>
      </c>
      <c r="C240" t="str">
        <f t="shared" si="30"/>
        <v>B239</v>
      </c>
      <c r="D240" t="s">
        <v>308</v>
      </c>
      <c r="E240" t="str">
        <f>Categories!$A$10</f>
        <v>Social</v>
      </c>
      <c r="G240" s="2">
        <v>20</v>
      </c>
      <c r="H240" s="3">
        <f t="shared" si="31"/>
        <v>1677.3100000000013</v>
      </c>
      <c r="I240" s="56" t="str">
        <f>$K$10</f>
        <v>GF Breakfast</v>
      </c>
    </row>
    <row r="241" spans="1:9">
      <c r="A241" s="9">
        <v>43165</v>
      </c>
      <c r="B241" s="9">
        <v>43167</v>
      </c>
      <c r="C241" t="str">
        <f t="shared" si="30"/>
        <v>B240</v>
      </c>
      <c r="D241" t="s">
        <v>309</v>
      </c>
      <c r="E241" t="str">
        <f>Categories!$A$10</f>
        <v>Social</v>
      </c>
      <c r="F241" t="s">
        <v>310</v>
      </c>
      <c r="G241" s="2">
        <v>-374</v>
      </c>
      <c r="H241" s="3">
        <f t="shared" si="31"/>
        <v>1303.3100000000013</v>
      </c>
      <c r="I241" s="56" t="str">
        <f>$K$9</f>
        <v>End Season Dinner</v>
      </c>
    </row>
    <row r="242" spans="1:9">
      <c r="A242" s="9">
        <v>43168</v>
      </c>
      <c r="B242" s="9">
        <v>43168</v>
      </c>
      <c r="C242" t="str">
        <f t="shared" si="30"/>
        <v>B241</v>
      </c>
      <c r="D242" t="s">
        <v>311</v>
      </c>
      <c r="E242" t="str">
        <f>Categories!$A$10</f>
        <v>Social</v>
      </c>
      <c r="G242" s="2">
        <v>20</v>
      </c>
      <c r="H242" s="3">
        <f t="shared" si="31"/>
        <v>1323.3100000000013</v>
      </c>
      <c r="I242" s="56" t="str">
        <f>$K$10</f>
        <v>GF Breakfast</v>
      </c>
    </row>
    <row r="243" spans="1:9">
      <c r="A243" s="9">
        <v>43168</v>
      </c>
      <c r="B243" s="9">
        <v>43168</v>
      </c>
      <c r="C243" t="str">
        <f t="shared" si="30"/>
        <v>B242</v>
      </c>
      <c r="D243" t="s">
        <v>312</v>
      </c>
      <c r="E243" t="str">
        <f>Categories!$A$10</f>
        <v>Social</v>
      </c>
      <c r="G243" s="2">
        <v>20</v>
      </c>
      <c r="H243" s="3">
        <f t="shared" si="31"/>
        <v>1343.3100000000013</v>
      </c>
      <c r="I243" s="56" t="str">
        <f>$K$10</f>
        <v>GF Breakfast</v>
      </c>
    </row>
    <row r="244" spans="1:9">
      <c r="A244" s="9">
        <v>43168</v>
      </c>
      <c r="B244" s="9">
        <v>43168</v>
      </c>
      <c r="C244" t="str">
        <f t="shared" si="30"/>
        <v>B243</v>
      </c>
      <c r="D244" t="s">
        <v>313</v>
      </c>
      <c r="E244" t="str">
        <f>Categories!$A$10</f>
        <v>Social</v>
      </c>
      <c r="G244" s="2">
        <v>35</v>
      </c>
      <c r="H244" s="3">
        <f t="shared" si="31"/>
        <v>1378.3100000000013</v>
      </c>
      <c r="I244" s="56" t="str">
        <f>$K$9</f>
        <v>End Season Dinner</v>
      </c>
    </row>
    <row r="245" spans="1:9">
      <c r="A245" s="9">
        <v>43171</v>
      </c>
      <c r="B245" s="9">
        <v>43171</v>
      </c>
      <c r="C245" t="str">
        <f t="shared" si="30"/>
        <v>B244</v>
      </c>
      <c r="D245" t="s">
        <v>314</v>
      </c>
      <c r="E245" t="str">
        <f>Categories!$A$10</f>
        <v>Social</v>
      </c>
      <c r="G245" s="2">
        <v>20</v>
      </c>
      <c r="H245" s="3">
        <f t="shared" si="31"/>
        <v>1398.3100000000013</v>
      </c>
      <c r="I245" s="56" t="str">
        <f>$K$10</f>
        <v>GF Breakfast</v>
      </c>
    </row>
    <row r="246" spans="1:9">
      <c r="A246" s="9">
        <v>43171</v>
      </c>
      <c r="B246" s="9">
        <v>43171</v>
      </c>
      <c r="C246" t="str">
        <f t="shared" si="30"/>
        <v>B245</v>
      </c>
      <c r="D246" t="s">
        <v>315</v>
      </c>
      <c r="E246" t="str">
        <f>Categories!$A$10</f>
        <v>Social</v>
      </c>
      <c r="G246" s="2">
        <v>20</v>
      </c>
      <c r="H246" s="3">
        <f t="shared" si="31"/>
        <v>1418.3100000000013</v>
      </c>
      <c r="I246" s="56" t="str">
        <f>$K$10</f>
        <v>GF Breakfast</v>
      </c>
    </row>
    <row r="247" spans="1:9">
      <c r="A247" s="9">
        <v>43165</v>
      </c>
      <c r="B247" s="9">
        <v>43172</v>
      </c>
      <c r="C247" t="str">
        <f t="shared" si="30"/>
        <v>B246</v>
      </c>
      <c r="D247" t="s">
        <v>316</v>
      </c>
      <c r="E247" t="str">
        <f>Categories!$A$10</f>
        <v>Social</v>
      </c>
      <c r="G247" s="2">
        <v>-35</v>
      </c>
      <c r="H247" s="3">
        <f t="shared" si="31"/>
        <v>1383.3100000000013</v>
      </c>
      <c r="I247" s="56" t="str">
        <f>$K$9</f>
        <v>End Season Dinner</v>
      </c>
    </row>
    <row r="248" spans="1:9">
      <c r="A248" s="9">
        <v>43172</v>
      </c>
      <c r="B248" s="9">
        <v>43172</v>
      </c>
      <c r="C248" t="str">
        <f t="shared" si="30"/>
        <v>B247</v>
      </c>
      <c r="D248" t="s">
        <v>317</v>
      </c>
      <c r="E248" t="str">
        <f>Categories!$A$10</f>
        <v>Social</v>
      </c>
      <c r="G248" s="2">
        <v>20</v>
      </c>
      <c r="H248" s="3">
        <f t="shared" si="31"/>
        <v>1403.3100000000013</v>
      </c>
      <c r="I248" s="56" t="str">
        <f>$K$10</f>
        <v>GF Breakfast</v>
      </c>
    </row>
    <row r="249" spans="1:9">
      <c r="A249" s="9">
        <v>43172</v>
      </c>
      <c r="B249" s="9">
        <v>43172</v>
      </c>
      <c r="C249" t="str">
        <f t="shared" si="30"/>
        <v>B248</v>
      </c>
      <c r="D249" t="s">
        <v>318</v>
      </c>
      <c r="E249" t="str">
        <f>Categories!$A$10</f>
        <v>Social</v>
      </c>
      <c r="G249" s="2">
        <v>20</v>
      </c>
      <c r="H249" s="3">
        <f t="shared" si="31"/>
        <v>1423.3100000000013</v>
      </c>
      <c r="I249" s="56" t="str">
        <f>$K$10</f>
        <v>GF Breakfast</v>
      </c>
    </row>
    <row r="250" spans="1:9">
      <c r="A250" s="9">
        <v>43172</v>
      </c>
      <c r="B250" s="9">
        <v>43172</v>
      </c>
      <c r="C250" t="str">
        <f t="shared" si="30"/>
        <v>B249</v>
      </c>
      <c r="D250" t="s">
        <v>319</v>
      </c>
      <c r="E250" t="str">
        <f>Categories!$A$10</f>
        <v>Social</v>
      </c>
      <c r="G250" s="2">
        <v>40</v>
      </c>
      <c r="H250" s="3">
        <f t="shared" si="31"/>
        <v>1463.3100000000013</v>
      </c>
      <c r="I250" s="56" t="str">
        <f>$K$11</f>
        <v>Olly Cooley</v>
      </c>
    </row>
    <row r="251" spans="1:9">
      <c r="A251" s="9">
        <v>43173</v>
      </c>
      <c r="B251" s="9">
        <v>43173</v>
      </c>
      <c r="C251" t="str">
        <f t="shared" si="30"/>
        <v>B250</v>
      </c>
      <c r="D251" t="s">
        <v>320</v>
      </c>
      <c r="E251" t="str">
        <f>Categories!$A$10</f>
        <v>Social</v>
      </c>
      <c r="G251" s="2">
        <v>20</v>
      </c>
      <c r="H251" s="3">
        <f t="shared" si="31"/>
        <v>1483.3100000000013</v>
      </c>
      <c r="I251" s="56" t="str">
        <f>$K$10</f>
        <v>GF Breakfast</v>
      </c>
    </row>
    <row r="252" spans="1:9">
      <c r="A252" s="9">
        <v>43173</v>
      </c>
      <c r="B252" s="9">
        <v>43173</v>
      </c>
      <c r="C252" t="str">
        <f t="shared" si="30"/>
        <v>B251</v>
      </c>
      <c r="D252" t="s">
        <v>321</v>
      </c>
      <c r="E252" t="str">
        <f>Categories!$A$10</f>
        <v>Social</v>
      </c>
      <c r="G252" s="2">
        <v>20</v>
      </c>
      <c r="H252" s="3">
        <f t="shared" si="31"/>
        <v>1503.3100000000013</v>
      </c>
      <c r="I252" s="56" t="str">
        <f>$K$10</f>
        <v>GF Breakfast</v>
      </c>
    </row>
    <row r="253" spans="1:9">
      <c r="A253" s="9">
        <v>43175</v>
      </c>
      <c r="B253" s="9">
        <v>43175</v>
      </c>
      <c r="C253" t="str">
        <f t="shared" si="30"/>
        <v>B252</v>
      </c>
      <c r="D253" t="s">
        <v>322</v>
      </c>
      <c r="E253" t="str">
        <f>Categories!$A$10</f>
        <v>Social</v>
      </c>
      <c r="G253" s="2">
        <v>20</v>
      </c>
      <c r="H253" s="3">
        <f t="shared" si="31"/>
        <v>1523.3100000000013</v>
      </c>
      <c r="I253" s="56" t="str">
        <f>$K$10</f>
        <v>GF Breakfast</v>
      </c>
    </row>
    <row r="254" spans="1:9">
      <c r="A254" s="9">
        <v>43175</v>
      </c>
      <c r="B254" s="9">
        <v>43175</v>
      </c>
      <c r="C254" t="str">
        <f t="shared" si="30"/>
        <v>B253</v>
      </c>
      <c r="D254" t="s">
        <v>323</v>
      </c>
      <c r="E254" t="str">
        <f>Categories!$A$10</f>
        <v>Social</v>
      </c>
      <c r="G254" s="2">
        <v>20</v>
      </c>
      <c r="H254" s="3">
        <f t="shared" si="31"/>
        <v>1543.3100000000013</v>
      </c>
      <c r="I254" s="56" t="str">
        <f>$K$10</f>
        <v>GF Breakfast</v>
      </c>
    </row>
    <row r="255" spans="1:9">
      <c r="A255" s="9">
        <v>43175</v>
      </c>
      <c r="B255" s="9">
        <v>43175</v>
      </c>
      <c r="C255" t="str">
        <f t="shared" si="30"/>
        <v>B254</v>
      </c>
      <c r="D255" t="s">
        <v>324</v>
      </c>
      <c r="E255" t="str">
        <f>Categories!$A$10</f>
        <v>Social</v>
      </c>
      <c r="G255" s="2">
        <v>35</v>
      </c>
      <c r="H255" s="3">
        <f t="shared" si="31"/>
        <v>1578.3100000000013</v>
      </c>
      <c r="I255" s="56" t="str">
        <f>$K$9</f>
        <v>End Season Dinner</v>
      </c>
    </row>
    <row r="256" spans="1:9">
      <c r="A256" s="9">
        <v>43178</v>
      </c>
      <c r="B256" s="9">
        <v>43178</v>
      </c>
      <c r="C256" t="str">
        <f t="shared" si="30"/>
        <v>B255</v>
      </c>
      <c r="D256" t="s">
        <v>325</v>
      </c>
      <c r="E256" t="str">
        <f>Categories!$A$7</f>
        <v>Merchandise</v>
      </c>
      <c r="G256" s="2">
        <v>30</v>
      </c>
      <c r="H256" s="3">
        <f t="shared" si="31"/>
        <v>1608.3100000000013</v>
      </c>
      <c r="I256" s="56" t="str">
        <f>$K$5</f>
        <v>Shirt</v>
      </c>
    </row>
    <row r="257" spans="1:9">
      <c r="A257" s="9">
        <v>43178</v>
      </c>
      <c r="B257" s="9">
        <v>43178</v>
      </c>
      <c r="C257" t="str">
        <f t="shared" si="30"/>
        <v>B256</v>
      </c>
      <c r="D257" t="s">
        <v>326</v>
      </c>
      <c r="E257" t="str">
        <f>Categories!$A$10</f>
        <v>Social</v>
      </c>
      <c r="G257" s="2">
        <v>40</v>
      </c>
      <c r="H257" s="3">
        <f t="shared" si="31"/>
        <v>1648.3100000000013</v>
      </c>
      <c r="I257" s="56" t="str">
        <f>$K$11</f>
        <v>Olly Cooley</v>
      </c>
    </row>
    <row r="258" spans="1:9">
      <c r="A258" s="9">
        <v>43179</v>
      </c>
      <c r="B258" s="9">
        <v>43179</v>
      </c>
      <c r="C258" t="str">
        <f t="shared" si="30"/>
        <v>B257</v>
      </c>
      <c r="D258" t="s">
        <v>327</v>
      </c>
      <c r="E258" t="str">
        <f>Categories!$A$10</f>
        <v>Social</v>
      </c>
      <c r="G258" s="2">
        <v>40</v>
      </c>
      <c r="H258" s="3">
        <f t="shared" si="31"/>
        <v>1688.3100000000013</v>
      </c>
      <c r="I258" s="56" t="str">
        <f>$K$11</f>
        <v>Olly Cooley</v>
      </c>
    </row>
    <row r="259" spans="1:9">
      <c r="A259" s="9">
        <v>43179</v>
      </c>
      <c r="B259" s="9">
        <v>43179</v>
      </c>
      <c r="C259" t="str">
        <f t="shared" ref="C259:C305" si="33">"B" &amp; (ROW() - 1)</f>
        <v>B258</v>
      </c>
      <c r="D259" t="s">
        <v>328</v>
      </c>
      <c r="E259" t="str">
        <f>Categories!$A$10</f>
        <v>Social</v>
      </c>
      <c r="G259" s="2">
        <v>20</v>
      </c>
      <c r="H259" s="3">
        <f t="shared" si="31"/>
        <v>1708.3100000000013</v>
      </c>
      <c r="I259" s="56" t="str">
        <f>$K$10</f>
        <v>GF Breakfast</v>
      </c>
    </row>
    <row r="260" spans="1:9">
      <c r="A260" s="9">
        <v>43179</v>
      </c>
      <c r="B260" s="9">
        <v>43180</v>
      </c>
      <c r="C260" t="str">
        <f t="shared" si="33"/>
        <v>B259</v>
      </c>
      <c r="D260" t="s">
        <v>329</v>
      </c>
      <c r="E260" t="str">
        <f>Categories!$A$10</f>
        <v>Social</v>
      </c>
      <c r="G260" s="2">
        <v>-55.15</v>
      </c>
      <c r="H260" s="3">
        <f t="shared" si="31"/>
        <v>1653.1600000000012</v>
      </c>
      <c r="I260" s="56" t="str">
        <f>$K$8</f>
        <v>General Meeting</v>
      </c>
    </row>
    <row r="261" spans="1:9">
      <c r="A261" s="9">
        <v>43180</v>
      </c>
      <c r="B261" s="9">
        <v>43180</v>
      </c>
      <c r="C261" t="str">
        <f t="shared" si="33"/>
        <v>B260</v>
      </c>
      <c r="D261" t="s">
        <v>330</v>
      </c>
      <c r="E261" t="str">
        <f>Categories!$A$10</f>
        <v>Social</v>
      </c>
      <c r="G261" s="2">
        <v>40</v>
      </c>
      <c r="H261" s="3">
        <f t="shared" si="31"/>
        <v>1693.1600000000012</v>
      </c>
      <c r="I261" s="56" t="str">
        <f>$K$11</f>
        <v>Olly Cooley</v>
      </c>
    </row>
    <row r="262" spans="1:9">
      <c r="A262" s="9">
        <v>43162</v>
      </c>
      <c r="B262" s="9">
        <v>43180</v>
      </c>
      <c r="C262" t="str">
        <f t="shared" si="33"/>
        <v>B261</v>
      </c>
      <c r="D262" t="s">
        <v>331</v>
      </c>
      <c r="E262" t="str">
        <f>Categories!$A$10</f>
        <v>Social</v>
      </c>
      <c r="G262" s="2">
        <v>-1240.9000000000001</v>
      </c>
      <c r="H262" s="3">
        <f t="shared" si="31"/>
        <v>452.26000000000113</v>
      </c>
      <c r="I262" s="56" t="str">
        <f>$K$9</f>
        <v>End Season Dinner</v>
      </c>
    </row>
    <row r="263" spans="1:9">
      <c r="A263" s="9">
        <v>43180</v>
      </c>
      <c r="B263" s="9">
        <v>43180</v>
      </c>
      <c r="C263" t="str">
        <f t="shared" si="33"/>
        <v>B262</v>
      </c>
      <c r="D263" t="s">
        <v>332</v>
      </c>
      <c r="E263" t="str">
        <f>Categories!$A$8</f>
        <v>Transfer</v>
      </c>
      <c r="F263" t="str">
        <f>'BOQ Savings'!$C$11</f>
        <v>S10</v>
      </c>
      <c r="G263" s="2">
        <v>4000</v>
      </c>
      <c r="H263" s="3">
        <f t="shared" si="31"/>
        <v>4452.2600000000011</v>
      </c>
      <c r="I263" s="56" t="str">
        <f>Categories!$A$8</f>
        <v>Transfer</v>
      </c>
    </row>
    <row r="264" spans="1:9">
      <c r="A264" s="9">
        <v>43181</v>
      </c>
      <c r="B264" s="9">
        <v>43181</v>
      </c>
      <c r="C264" t="str">
        <f t="shared" si="33"/>
        <v>B263</v>
      </c>
      <c r="D264" t="s">
        <v>333</v>
      </c>
      <c r="E264" t="str">
        <f>Categories!$A$10</f>
        <v>Social</v>
      </c>
      <c r="G264" s="2">
        <v>20</v>
      </c>
      <c r="H264" s="3">
        <f t="shared" si="31"/>
        <v>4472.2600000000011</v>
      </c>
      <c r="I264" s="56" t="str">
        <f>$K$10</f>
        <v>GF Breakfast</v>
      </c>
    </row>
    <row r="265" spans="1:9">
      <c r="A265" s="9">
        <v>43182</v>
      </c>
      <c r="B265" s="9">
        <v>43182</v>
      </c>
      <c r="C265" t="str">
        <f t="shared" si="33"/>
        <v>B264</v>
      </c>
      <c r="D265" t="s">
        <v>334</v>
      </c>
      <c r="E265" t="str">
        <f>Categories!$A$5</f>
        <v>Membership Fee</v>
      </c>
      <c r="G265" s="2">
        <v>275</v>
      </c>
      <c r="H265" s="3">
        <f t="shared" si="31"/>
        <v>4747.2600000000011</v>
      </c>
      <c r="I265" s="56" t="str">
        <f>$K$2</f>
        <v>Membership (WACA)</v>
      </c>
    </row>
    <row r="266" spans="1:9">
      <c r="A266" s="9">
        <v>43182</v>
      </c>
      <c r="B266" s="9">
        <v>43182</v>
      </c>
      <c r="C266" t="str">
        <f t="shared" si="33"/>
        <v>B265</v>
      </c>
      <c r="D266" t="s">
        <v>335</v>
      </c>
      <c r="E266" t="str">
        <f>Categories!$A$10</f>
        <v>Social</v>
      </c>
      <c r="G266" s="2">
        <v>20</v>
      </c>
      <c r="H266" s="3">
        <f t="shared" si="31"/>
        <v>4767.2600000000011</v>
      </c>
      <c r="I266" s="56" t="str">
        <f>$K$10</f>
        <v>GF Breakfast</v>
      </c>
    </row>
    <row r="267" spans="1:9">
      <c r="A267" s="9">
        <v>43185</v>
      </c>
      <c r="B267" s="9">
        <v>43185</v>
      </c>
      <c r="C267" t="str">
        <f t="shared" si="33"/>
        <v>B266</v>
      </c>
      <c r="D267" t="s">
        <v>336</v>
      </c>
      <c r="E267" t="str">
        <f>Categories!$A$10</f>
        <v>Social</v>
      </c>
      <c r="G267" s="2">
        <v>20</v>
      </c>
      <c r="H267" s="3">
        <f t="shared" si="31"/>
        <v>4787.2600000000011</v>
      </c>
      <c r="I267" s="56" t="str">
        <f>$K$10</f>
        <v>GF Breakfast</v>
      </c>
    </row>
    <row r="268" spans="1:9">
      <c r="A268" s="9">
        <v>43183</v>
      </c>
      <c r="B268" s="9">
        <v>43186</v>
      </c>
      <c r="C268" t="str">
        <f t="shared" si="33"/>
        <v>B267</v>
      </c>
      <c r="D268" t="s">
        <v>337</v>
      </c>
      <c r="E268" t="str">
        <f>Categories!$A$10</f>
        <v>Social</v>
      </c>
      <c r="G268" s="2">
        <v>-1150.75</v>
      </c>
      <c r="H268" s="3">
        <f t="shared" si="31"/>
        <v>3636.5100000000011</v>
      </c>
      <c r="I268" s="56" t="str">
        <f>$K$10</f>
        <v>GF Breakfast</v>
      </c>
    </row>
    <row r="269" spans="1:9">
      <c r="A269" s="9">
        <v>43187</v>
      </c>
      <c r="B269" s="9">
        <v>43187</v>
      </c>
      <c r="C269" t="str">
        <f t="shared" si="33"/>
        <v>B268</v>
      </c>
      <c r="D269" t="s">
        <v>338</v>
      </c>
      <c r="E269" t="str">
        <f>Categories!$A$10</f>
        <v>Social</v>
      </c>
      <c r="G269" s="2">
        <v>40</v>
      </c>
      <c r="H269" s="3">
        <f t="shared" si="31"/>
        <v>3676.5100000000011</v>
      </c>
      <c r="I269" s="56" t="str">
        <f t="shared" ref="I269:I276" si="34">$K$11</f>
        <v>Olly Cooley</v>
      </c>
    </row>
    <row r="270" spans="1:9">
      <c r="A270" s="9">
        <v>43187</v>
      </c>
      <c r="B270" s="9">
        <v>43187</v>
      </c>
      <c r="C270" t="str">
        <f t="shared" si="33"/>
        <v>B269</v>
      </c>
      <c r="D270" t="s">
        <v>339</v>
      </c>
      <c r="E270" t="str">
        <f>Categories!$A$10</f>
        <v>Social</v>
      </c>
      <c r="G270" s="2">
        <v>40</v>
      </c>
      <c r="H270" s="3">
        <f t="shared" si="31"/>
        <v>3716.5100000000011</v>
      </c>
      <c r="I270" s="56" t="str">
        <f t="shared" si="34"/>
        <v>Olly Cooley</v>
      </c>
    </row>
    <row r="271" spans="1:9">
      <c r="A271" s="9">
        <v>43187</v>
      </c>
      <c r="B271" s="9">
        <v>43187</v>
      </c>
      <c r="C271" t="str">
        <f t="shared" si="33"/>
        <v>B270</v>
      </c>
      <c r="D271" t="s">
        <v>340</v>
      </c>
      <c r="E271" t="str">
        <f>Categories!$A$10</f>
        <v>Social</v>
      </c>
      <c r="G271" s="2">
        <v>40</v>
      </c>
      <c r="H271" s="3">
        <f t="shared" si="31"/>
        <v>3756.5100000000011</v>
      </c>
      <c r="I271" s="56" t="str">
        <f t="shared" si="34"/>
        <v>Olly Cooley</v>
      </c>
    </row>
    <row r="272" spans="1:9">
      <c r="A272" s="9">
        <v>43187</v>
      </c>
      <c r="B272" s="9">
        <v>43187</v>
      </c>
      <c r="C272" t="str">
        <f t="shared" si="33"/>
        <v>B271</v>
      </c>
      <c r="D272" t="s">
        <v>341</v>
      </c>
      <c r="E272" t="str">
        <f>Categories!$A$10</f>
        <v>Social</v>
      </c>
      <c r="G272" s="2">
        <v>40</v>
      </c>
      <c r="H272" s="3">
        <f t="shared" si="31"/>
        <v>3796.5100000000011</v>
      </c>
      <c r="I272" s="56" t="str">
        <f t="shared" si="34"/>
        <v>Olly Cooley</v>
      </c>
    </row>
    <row r="273" spans="1:9">
      <c r="A273" s="9">
        <v>43187</v>
      </c>
      <c r="B273" s="9">
        <v>43187</v>
      </c>
      <c r="C273" t="str">
        <f t="shared" si="33"/>
        <v>B272</v>
      </c>
      <c r="D273" t="s">
        <v>342</v>
      </c>
      <c r="E273" t="str">
        <f>Categories!$A$10</f>
        <v>Social</v>
      </c>
      <c r="G273" s="2">
        <v>40</v>
      </c>
      <c r="H273" s="3">
        <f t="shared" si="31"/>
        <v>3836.5100000000011</v>
      </c>
      <c r="I273" s="56" t="str">
        <f t="shared" si="34"/>
        <v>Olly Cooley</v>
      </c>
    </row>
    <row r="274" spans="1:9">
      <c r="A274" s="9">
        <v>43188</v>
      </c>
      <c r="B274" s="9">
        <v>43188</v>
      </c>
      <c r="C274" t="str">
        <f t="shared" si="33"/>
        <v>B273</v>
      </c>
      <c r="D274" t="s">
        <v>343</v>
      </c>
      <c r="E274" t="str">
        <f>Categories!$A$10</f>
        <v>Social</v>
      </c>
      <c r="F274" t="str">
        <f>C275</f>
        <v>B274</v>
      </c>
      <c r="G274" s="2">
        <v>40</v>
      </c>
      <c r="H274" s="3">
        <f t="shared" si="31"/>
        <v>3876.5100000000011</v>
      </c>
      <c r="I274" s="56" t="str">
        <f t="shared" si="34"/>
        <v>Olly Cooley</v>
      </c>
    </row>
    <row r="275" spans="1:9">
      <c r="A275" s="9">
        <v>43188</v>
      </c>
      <c r="B275" s="9">
        <v>43188</v>
      </c>
      <c r="C275" t="str">
        <f t="shared" si="33"/>
        <v>B274</v>
      </c>
      <c r="D275" t="s">
        <v>344</v>
      </c>
      <c r="E275" t="str">
        <f>Categories!$A$10</f>
        <v>Social</v>
      </c>
      <c r="F275" t="str">
        <f>C274</f>
        <v>B273</v>
      </c>
      <c r="G275" s="2">
        <v>40</v>
      </c>
      <c r="H275" s="3">
        <f t="shared" si="31"/>
        <v>3916.5100000000011</v>
      </c>
      <c r="I275" s="56" t="str">
        <f t="shared" si="34"/>
        <v>Olly Cooley</v>
      </c>
    </row>
    <row r="276" spans="1:9">
      <c r="A276" s="9">
        <v>43188</v>
      </c>
      <c r="B276" s="9">
        <v>43188</v>
      </c>
      <c r="C276" t="str">
        <f t="shared" si="33"/>
        <v>B275</v>
      </c>
      <c r="D276" t="s">
        <v>345</v>
      </c>
      <c r="E276" t="str">
        <f>Categories!$A$10</f>
        <v>Social</v>
      </c>
      <c r="G276" s="2">
        <v>40</v>
      </c>
      <c r="H276" s="3">
        <f t="shared" si="31"/>
        <v>3956.5100000000011</v>
      </c>
      <c r="I276" s="56" t="str">
        <f t="shared" si="34"/>
        <v>Olly Cooley</v>
      </c>
    </row>
    <row r="277" spans="1:9">
      <c r="A277" s="9">
        <v>43188</v>
      </c>
      <c r="B277" s="9">
        <v>43188</v>
      </c>
      <c r="C277" t="str">
        <f t="shared" si="33"/>
        <v>B276</v>
      </c>
      <c r="D277" t="s">
        <v>346</v>
      </c>
      <c r="E277" t="str">
        <f>Categories!$A$10</f>
        <v>Social</v>
      </c>
      <c r="G277" s="2">
        <v>65</v>
      </c>
      <c r="H277" s="3">
        <f t="shared" si="31"/>
        <v>4021.5100000000011</v>
      </c>
      <c r="I277" s="56" t="str">
        <f>$K$12</f>
        <v>Karen Read</v>
      </c>
    </row>
    <row r="278" spans="1:9">
      <c r="A278" s="9">
        <v>43188</v>
      </c>
      <c r="B278" s="9">
        <v>43188</v>
      </c>
      <c r="C278" t="str">
        <f t="shared" si="33"/>
        <v>B277</v>
      </c>
      <c r="D278" t="s">
        <v>347</v>
      </c>
      <c r="E278" t="str">
        <f>Categories!$A$10</f>
        <v>Social</v>
      </c>
      <c r="G278" s="2">
        <v>40</v>
      </c>
      <c r="H278" s="3">
        <f t="shared" si="31"/>
        <v>4061.5100000000011</v>
      </c>
      <c r="I278" s="56" t="str">
        <f>$K$11</f>
        <v>Olly Cooley</v>
      </c>
    </row>
    <row r="279" spans="1:9">
      <c r="A279" s="9">
        <v>43190</v>
      </c>
      <c r="B279" s="9">
        <v>43190</v>
      </c>
      <c r="C279" t="str">
        <f t="shared" si="33"/>
        <v>B278</v>
      </c>
      <c r="D279" t="s">
        <v>49</v>
      </c>
      <c r="E279" t="str">
        <f>Categories!$A$1</f>
        <v>Interest</v>
      </c>
      <c r="G279" s="2">
        <v>0.16</v>
      </c>
      <c r="H279" s="3">
        <f t="shared" ref="H279:H315" si="35">IF(ISBLANK(G279), "", H278+G279)</f>
        <v>4061.670000000001</v>
      </c>
      <c r="I279" s="56" t="str">
        <f>Categories!$A$1</f>
        <v>Interest</v>
      </c>
    </row>
    <row r="280" spans="1:9">
      <c r="A280" s="9">
        <v>43193</v>
      </c>
      <c r="B280" s="9">
        <v>43193</v>
      </c>
      <c r="C280" t="str">
        <f t="shared" si="33"/>
        <v>B279</v>
      </c>
      <c r="D280" t="s">
        <v>348</v>
      </c>
      <c r="E280" t="str">
        <f>Categories!$A$5</f>
        <v>Membership Fee</v>
      </c>
      <c r="G280" s="2">
        <v>-55</v>
      </c>
      <c r="H280" s="3">
        <f t="shared" si="35"/>
        <v>4006.670000000001</v>
      </c>
      <c r="I280" s="56" t="str">
        <f>$K$3</f>
        <v>Membership Direct</v>
      </c>
    </row>
    <row r="281" spans="1:9">
      <c r="A281" s="9">
        <v>43193</v>
      </c>
      <c r="B281" s="9">
        <v>43193</v>
      </c>
      <c r="C281" t="str">
        <f t="shared" si="33"/>
        <v>B280</v>
      </c>
      <c r="D281" t="s">
        <v>349</v>
      </c>
      <c r="E281" t="str">
        <f>Categories!$A$10</f>
        <v>Social</v>
      </c>
      <c r="F281" t="str">
        <f>C274</f>
        <v>B273</v>
      </c>
      <c r="G281" s="2">
        <v>-40</v>
      </c>
      <c r="H281" s="3">
        <f t="shared" si="35"/>
        <v>3966.670000000001</v>
      </c>
      <c r="I281" s="56" t="str">
        <f>$K$11</f>
        <v>Olly Cooley</v>
      </c>
    </row>
    <row r="282" spans="1:9">
      <c r="A282" s="9">
        <v>43199</v>
      </c>
      <c r="B282" s="9">
        <v>43199</v>
      </c>
      <c r="C282" t="str">
        <f t="shared" si="33"/>
        <v>B281</v>
      </c>
      <c r="D282" t="s">
        <v>350</v>
      </c>
      <c r="E282" t="str">
        <f>Categories!$A$5</f>
        <v>Membership Fee</v>
      </c>
      <c r="G282" s="2">
        <v>-55</v>
      </c>
      <c r="H282" s="3">
        <f t="shared" si="35"/>
        <v>3911.670000000001</v>
      </c>
      <c r="I282" s="56" t="str">
        <f>$K$3</f>
        <v>Membership Direct</v>
      </c>
    </row>
    <row r="283" spans="1:9">
      <c r="A283" s="9">
        <v>43200</v>
      </c>
      <c r="B283" s="9">
        <v>43200</v>
      </c>
      <c r="C283" t="str">
        <f t="shared" si="33"/>
        <v>B282</v>
      </c>
      <c r="D283" t="s">
        <v>351</v>
      </c>
      <c r="E283" t="str">
        <f>Categories!$A$10</f>
        <v>Social</v>
      </c>
      <c r="G283" s="2">
        <v>40</v>
      </c>
      <c r="H283" s="3">
        <f t="shared" si="35"/>
        <v>3951.670000000001</v>
      </c>
      <c r="I283" s="56" t="str">
        <f>$K$11</f>
        <v>Olly Cooley</v>
      </c>
    </row>
    <row r="284" spans="1:9">
      <c r="A284" s="9">
        <v>43200</v>
      </c>
      <c r="B284" s="9">
        <v>43200</v>
      </c>
      <c r="C284" t="str">
        <f t="shared" si="33"/>
        <v>B283</v>
      </c>
      <c r="D284" t="s">
        <v>352</v>
      </c>
      <c r="E284" t="str">
        <f>Categories!$A$10</f>
        <v>Social</v>
      </c>
      <c r="G284" s="2">
        <v>65</v>
      </c>
      <c r="H284" s="3">
        <f t="shared" si="35"/>
        <v>4016.670000000001</v>
      </c>
      <c r="I284" s="56" t="str">
        <f>$K$12</f>
        <v>Karen Read</v>
      </c>
    </row>
    <row r="285" spans="1:9">
      <c r="A285" s="9">
        <v>43201</v>
      </c>
      <c r="B285" s="9">
        <v>43201</v>
      </c>
      <c r="C285" t="str">
        <f t="shared" si="33"/>
        <v>B284</v>
      </c>
      <c r="D285" t="s">
        <v>353</v>
      </c>
      <c r="E285" t="str">
        <f>Categories!$A$10</f>
        <v>Social</v>
      </c>
      <c r="G285" s="2">
        <v>40</v>
      </c>
      <c r="H285" s="3">
        <f t="shared" si="35"/>
        <v>4056.670000000001</v>
      </c>
      <c r="I285" s="56" t="str">
        <f>$K$11</f>
        <v>Olly Cooley</v>
      </c>
    </row>
    <row r="286" spans="1:9">
      <c r="A286" s="9">
        <v>43203</v>
      </c>
      <c r="B286" s="9">
        <v>43203</v>
      </c>
      <c r="C286" t="str">
        <f t="shared" si="33"/>
        <v>B285</v>
      </c>
      <c r="D286" t="s">
        <v>354</v>
      </c>
      <c r="E286" t="str">
        <f>Categories!$A$10</f>
        <v>Social</v>
      </c>
      <c r="G286" s="2">
        <v>20</v>
      </c>
      <c r="H286" s="3">
        <f t="shared" si="35"/>
        <v>4076.670000000001</v>
      </c>
      <c r="I286" s="56" t="str">
        <f>$K$10</f>
        <v>GF Breakfast</v>
      </c>
    </row>
    <row r="287" spans="1:9">
      <c r="A287" s="9">
        <v>43203</v>
      </c>
      <c r="B287" s="9">
        <v>43203</v>
      </c>
      <c r="C287" t="str">
        <f t="shared" si="33"/>
        <v>B286</v>
      </c>
      <c r="D287" t="s">
        <v>355</v>
      </c>
      <c r="E287" t="str">
        <f>Categories!$A$10</f>
        <v>Social</v>
      </c>
      <c r="G287" s="2">
        <v>35</v>
      </c>
      <c r="H287" s="3">
        <f t="shared" si="35"/>
        <v>4111.670000000001</v>
      </c>
      <c r="I287" s="56" t="str">
        <f>$K$9</f>
        <v>End Season Dinner</v>
      </c>
    </row>
    <row r="288" spans="1:9">
      <c r="A288" s="9">
        <v>43203</v>
      </c>
      <c r="B288" s="9">
        <v>43203</v>
      </c>
      <c r="C288" t="str">
        <f t="shared" si="33"/>
        <v>B287</v>
      </c>
      <c r="D288" t="s">
        <v>356</v>
      </c>
      <c r="E288" t="str">
        <f>Categories!$A$10</f>
        <v>Social</v>
      </c>
      <c r="G288" s="2">
        <v>40</v>
      </c>
      <c r="H288" s="3">
        <f t="shared" si="35"/>
        <v>4151.670000000001</v>
      </c>
      <c r="I288" s="56" t="str">
        <f>$K$11</f>
        <v>Olly Cooley</v>
      </c>
    </row>
    <row r="289" spans="1:9">
      <c r="A289" s="9">
        <v>43208</v>
      </c>
      <c r="B289" s="9">
        <v>43208</v>
      </c>
      <c r="C289" t="str">
        <f t="shared" si="33"/>
        <v>B288</v>
      </c>
      <c r="D289" t="s">
        <v>60</v>
      </c>
      <c r="E289" t="str">
        <f>Categories!$A$8</f>
        <v>Transfer</v>
      </c>
      <c r="F289" t="str">
        <f>Cash!B60</f>
        <v>C59</v>
      </c>
      <c r="G289" s="2">
        <v>97.5</v>
      </c>
      <c r="H289" s="3">
        <f t="shared" si="35"/>
        <v>4249.170000000001</v>
      </c>
      <c r="I289" s="56" t="str">
        <f>Categories!$A$8</f>
        <v>Transfer</v>
      </c>
    </row>
    <row r="290" spans="1:9">
      <c r="A290" s="9">
        <v>43208</v>
      </c>
      <c r="B290" s="9">
        <v>43208</v>
      </c>
      <c r="C290" t="str">
        <f t="shared" si="33"/>
        <v>B289</v>
      </c>
      <c r="D290" t="s">
        <v>357</v>
      </c>
      <c r="E290" t="str">
        <f>Categories!$A$9</f>
        <v>Miscellaneous</v>
      </c>
      <c r="G290" s="2">
        <v>100</v>
      </c>
      <c r="H290" s="3">
        <f t="shared" si="35"/>
        <v>4349.170000000001</v>
      </c>
      <c r="I290" s="56" t="str">
        <f>Categories!$A$9</f>
        <v>Miscellaneous</v>
      </c>
    </row>
    <row r="291" spans="1:9">
      <c r="A291" s="9">
        <v>43208</v>
      </c>
      <c r="B291" s="9">
        <v>43208</v>
      </c>
      <c r="C291" t="str">
        <f t="shared" si="33"/>
        <v>B290</v>
      </c>
      <c r="D291" t="s">
        <v>358</v>
      </c>
      <c r="E291" t="str">
        <f>Categories!$A$10</f>
        <v>Social</v>
      </c>
      <c r="G291" s="2">
        <v>-200</v>
      </c>
      <c r="H291" s="3">
        <f t="shared" si="35"/>
        <v>4149.170000000001</v>
      </c>
      <c r="I291" s="56" t="str">
        <f>$K$12</f>
        <v>Karen Read</v>
      </c>
    </row>
    <row r="292" spans="1:9">
      <c r="A292" s="9">
        <v>43208</v>
      </c>
      <c r="B292" s="9">
        <v>43208</v>
      </c>
      <c r="C292" t="str">
        <f t="shared" si="33"/>
        <v>B291</v>
      </c>
      <c r="D292" t="s">
        <v>359</v>
      </c>
      <c r="E292" t="str">
        <f>Categories!$A$10</f>
        <v>Social</v>
      </c>
      <c r="G292" s="2">
        <v>-1200</v>
      </c>
      <c r="H292" s="3">
        <f t="shared" si="35"/>
        <v>2949.170000000001</v>
      </c>
      <c r="I292" s="56" t="str">
        <f>$K$11</f>
        <v>Olly Cooley</v>
      </c>
    </row>
    <row r="293" spans="1:9">
      <c r="A293" s="9">
        <v>43209</v>
      </c>
      <c r="B293" s="9">
        <v>43209</v>
      </c>
      <c r="C293" t="str">
        <f t="shared" si="33"/>
        <v>B292</v>
      </c>
      <c r="D293" t="s">
        <v>360</v>
      </c>
      <c r="E293" t="str">
        <f>Categories!$A$11</f>
        <v>Sponsorship</v>
      </c>
      <c r="G293" s="2">
        <v>1000</v>
      </c>
      <c r="H293" s="3">
        <f t="shared" si="35"/>
        <v>3949.170000000001</v>
      </c>
      <c r="I293" s="56" t="str">
        <f>Categories!$A$11</f>
        <v>Sponsorship</v>
      </c>
    </row>
    <row r="294" spans="1:9">
      <c r="A294" s="9">
        <v>43220</v>
      </c>
      <c r="B294" s="9">
        <v>43220</v>
      </c>
      <c r="C294" t="str">
        <f t="shared" si="33"/>
        <v>B293</v>
      </c>
      <c r="D294" t="s">
        <v>49</v>
      </c>
      <c r="E294" t="str">
        <f>Categories!$A$1</f>
        <v>Interest</v>
      </c>
      <c r="G294" s="2">
        <v>0.36</v>
      </c>
      <c r="H294" s="3">
        <f t="shared" si="35"/>
        <v>3949.5300000000011</v>
      </c>
      <c r="I294" s="56" t="str">
        <f>Categories!$A$1</f>
        <v>Interest</v>
      </c>
    </row>
    <row r="295" spans="1:9">
      <c r="A295" s="9">
        <v>43251</v>
      </c>
      <c r="B295" s="9">
        <v>43251</v>
      </c>
      <c r="C295" t="str">
        <f t="shared" si="33"/>
        <v>B294</v>
      </c>
      <c r="D295" t="s">
        <v>49</v>
      </c>
      <c r="E295" t="str">
        <f>Categories!$A$1</f>
        <v>Interest</v>
      </c>
      <c r="G295" s="2">
        <v>0.5</v>
      </c>
      <c r="H295" s="3">
        <f t="shared" si="35"/>
        <v>3950.0300000000011</v>
      </c>
      <c r="I295" s="56" t="str">
        <f>Categories!$A$1</f>
        <v>Interest</v>
      </c>
    </row>
    <row r="296" spans="1:9">
      <c r="C296" t="str">
        <f t="shared" si="33"/>
        <v>B295</v>
      </c>
      <c r="H296" s="3" t="str">
        <f t="shared" si="35"/>
        <v/>
      </c>
    </row>
    <row r="297" spans="1:9">
      <c r="C297" t="str">
        <f t="shared" si="33"/>
        <v>B296</v>
      </c>
      <c r="H297" s="3" t="str">
        <f t="shared" si="35"/>
        <v/>
      </c>
    </row>
    <row r="298" spans="1:9">
      <c r="C298" t="str">
        <f t="shared" si="33"/>
        <v>B297</v>
      </c>
      <c r="H298" s="3" t="str">
        <f t="shared" si="35"/>
        <v/>
      </c>
    </row>
    <row r="299" spans="1:9">
      <c r="C299" t="str">
        <f t="shared" si="33"/>
        <v>B298</v>
      </c>
      <c r="H299" s="3" t="str">
        <f t="shared" si="35"/>
        <v/>
      </c>
    </row>
    <row r="300" spans="1:9">
      <c r="C300" t="str">
        <f t="shared" si="33"/>
        <v>B299</v>
      </c>
      <c r="H300" s="3" t="str">
        <f t="shared" si="35"/>
        <v/>
      </c>
    </row>
    <row r="301" spans="1:9">
      <c r="C301" t="str">
        <f t="shared" si="33"/>
        <v>B300</v>
      </c>
      <c r="H301" s="3" t="str">
        <f t="shared" si="35"/>
        <v/>
      </c>
    </row>
    <row r="302" spans="1:9">
      <c r="C302" t="str">
        <f t="shared" si="33"/>
        <v>B301</v>
      </c>
      <c r="H302" s="3" t="str">
        <f t="shared" si="35"/>
        <v/>
      </c>
    </row>
    <row r="303" spans="1:9">
      <c r="C303" t="str">
        <f t="shared" si="33"/>
        <v>B302</v>
      </c>
      <c r="H303" s="3" t="str">
        <f t="shared" si="35"/>
        <v/>
      </c>
    </row>
    <row r="304" spans="1:9">
      <c r="C304" t="str">
        <f t="shared" si="33"/>
        <v>B303</v>
      </c>
      <c r="H304" s="3" t="str">
        <f t="shared" si="35"/>
        <v/>
      </c>
    </row>
    <row r="305" spans="3:8">
      <c r="C305" t="str">
        <f t="shared" si="33"/>
        <v>B304</v>
      </c>
      <c r="H305" s="3" t="str">
        <f t="shared" si="35"/>
        <v/>
      </c>
    </row>
    <row r="306" spans="3:8">
      <c r="H306" s="3" t="str">
        <f t="shared" si="35"/>
        <v/>
      </c>
    </row>
    <row r="307" spans="3:8">
      <c r="H307" s="3" t="str">
        <f t="shared" si="35"/>
        <v/>
      </c>
    </row>
    <row r="308" spans="3:8">
      <c r="H308" s="3" t="str">
        <f t="shared" si="35"/>
        <v/>
      </c>
    </row>
    <row r="309" spans="3:8">
      <c r="H309" s="3" t="str">
        <f t="shared" si="35"/>
        <v/>
      </c>
    </row>
    <row r="310" spans="3:8">
      <c r="H310" s="3" t="str">
        <f t="shared" si="35"/>
        <v/>
      </c>
    </row>
    <row r="311" spans="3:8">
      <c r="H311" s="3" t="str">
        <f t="shared" si="35"/>
        <v/>
      </c>
    </row>
    <row r="312" spans="3:8">
      <c r="H312" s="3" t="str">
        <f t="shared" si="35"/>
        <v/>
      </c>
    </row>
    <row r="313" spans="3:8">
      <c r="H313" s="3" t="str">
        <f t="shared" si="35"/>
        <v/>
      </c>
    </row>
    <row r="314" spans="3:8">
      <c r="H314" s="3" t="str">
        <f t="shared" si="35"/>
        <v/>
      </c>
    </row>
    <row r="315" spans="3:8">
      <c r="H315" s="3" t="str">
        <f t="shared" si="35"/>
        <v/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67"/>
  <sheetViews>
    <sheetView workbookViewId="0" xr3:uid="{842E5F09-E766-5B8D-85AF-A39847EA96FD}">
      <selection activeCell="C23" sqref="C23"/>
    </sheetView>
  </sheetViews>
  <sheetFormatPr defaultRowHeight="15"/>
  <cols>
    <col min="1" max="1" width="20.7109375" style="9" customWidth="1"/>
    <col min="2" max="2" width="4" bestFit="1" customWidth="1"/>
    <col min="3" max="3" width="54.5703125" bestFit="1" customWidth="1"/>
    <col min="4" max="4" width="20.7109375" customWidth="1"/>
    <col min="5" max="5" width="8.5703125" bestFit="1" customWidth="1"/>
    <col min="6" max="6" width="20.7109375" style="20" customWidth="1"/>
    <col min="7" max="7" width="20.7109375" customWidth="1"/>
  </cols>
  <sheetData>
    <row r="1" spans="1:10">
      <c r="A1" s="8" t="s">
        <v>361</v>
      </c>
      <c r="B1" s="4" t="s">
        <v>21</v>
      </c>
      <c r="C1" s="4" t="s">
        <v>22</v>
      </c>
      <c r="D1" s="4" t="s">
        <v>23</v>
      </c>
      <c r="E1" s="4" t="s">
        <v>24</v>
      </c>
      <c r="F1" s="49" t="s">
        <v>25</v>
      </c>
      <c r="G1" s="5" t="s">
        <v>26</v>
      </c>
    </row>
    <row r="2" spans="1:10">
      <c r="A2" s="9">
        <v>42917</v>
      </c>
      <c r="B2" t="str">
        <f>"C" &amp; (ROW() - 1)</f>
        <v>C1</v>
      </c>
      <c r="C2" t="s">
        <v>29</v>
      </c>
      <c r="D2" t="str">
        <f>Categories!$A$8</f>
        <v>Transfer</v>
      </c>
      <c r="F2" s="20">
        <v>0</v>
      </c>
      <c r="G2" s="3">
        <f>F2</f>
        <v>0</v>
      </c>
      <c r="J2" t="str">
        <f>Categories!$A$8</f>
        <v>Transfer</v>
      </c>
    </row>
    <row r="3" spans="1:10">
      <c r="A3" s="9">
        <v>42934</v>
      </c>
      <c r="B3" t="str">
        <f t="shared" ref="B3:B66" si="0">"C" &amp; (ROW() - 1)</f>
        <v>C2</v>
      </c>
      <c r="C3" t="s">
        <v>362</v>
      </c>
      <c r="D3" t="str">
        <f>Categories!$A$2</f>
        <v>Raffle</v>
      </c>
      <c r="F3" s="20">
        <v>62.3</v>
      </c>
      <c r="G3" s="3">
        <f>IF(ISBLANK(F3), "", G2+F3)</f>
        <v>62.3</v>
      </c>
      <c r="J3" t="str">
        <f>'BOQ Cheque'!I3</f>
        <v>AGM</v>
      </c>
    </row>
    <row r="4" spans="1:10">
      <c r="A4" s="9">
        <v>42974</v>
      </c>
      <c r="B4" t="str">
        <f t="shared" si="0"/>
        <v>C3</v>
      </c>
      <c r="C4" t="s">
        <v>363</v>
      </c>
      <c r="D4" t="str">
        <f>Categories!$A$7</f>
        <v>Merchandise</v>
      </c>
      <c r="F4" s="20">
        <v>25</v>
      </c>
      <c r="G4" s="3">
        <f t="shared" ref="G4:G66" si="1">IF(ISBLANK(F4), "", G3+F4)</f>
        <v>87.3</v>
      </c>
      <c r="J4" t="str">
        <f>'BOQ Cheque'!$K$5</f>
        <v>Shirt</v>
      </c>
    </row>
    <row r="5" spans="1:10">
      <c r="A5" s="9">
        <v>42975</v>
      </c>
      <c r="B5" t="str">
        <f t="shared" si="0"/>
        <v>C4</v>
      </c>
      <c r="C5" t="s">
        <v>364</v>
      </c>
      <c r="D5" t="str">
        <f>Categories!$A$5</f>
        <v>Membership Fee</v>
      </c>
      <c r="F5" s="20">
        <v>55</v>
      </c>
      <c r="G5" s="3">
        <f t="shared" si="1"/>
        <v>142.30000000000001</v>
      </c>
      <c r="J5" t="str">
        <f>'BOQ Cheque'!$K$3</f>
        <v>Membership Direct</v>
      </c>
    </row>
    <row r="6" spans="1:10">
      <c r="A6" s="9">
        <v>42974</v>
      </c>
      <c r="B6" t="str">
        <f t="shared" si="0"/>
        <v>C5</v>
      </c>
      <c r="C6" t="s">
        <v>365</v>
      </c>
      <c r="D6" t="str">
        <f>Categories!$A$7</f>
        <v>Merchandise</v>
      </c>
      <c r="F6" s="20">
        <v>25</v>
      </c>
      <c r="G6" s="3">
        <f t="shared" si="1"/>
        <v>167.3</v>
      </c>
      <c r="J6" t="str">
        <f>'BOQ Cheque'!$K$3</f>
        <v>Membership Direct</v>
      </c>
    </row>
    <row r="7" spans="1:10">
      <c r="A7" s="9">
        <v>42974</v>
      </c>
      <c r="B7" t="str">
        <f t="shared" si="0"/>
        <v>C6</v>
      </c>
      <c r="C7" t="s">
        <v>366</v>
      </c>
      <c r="D7" t="str">
        <f>Categories!$A$7</f>
        <v>Merchandise</v>
      </c>
      <c r="F7" s="20">
        <v>25</v>
      </c>
      <c r="G7" s="3">
        <f t="shared" si="1"/>
        <v>192.3</v>
      </c>
      <c r="J7" t="str">
        <f>'BOQ Cheque'!$K$5</f>
        <v>Shirt</v>
      </c>
    </row>
    <row r="8" spans="1:10">
      <c r="A8" s="9">
        <v>42978</v>
      </c>
      <c r="B8" t="str">
        <f t="shared" si="0"/>
        <v>C7</v>
      </c>
      <c r="C8" t="s">
        <v>367</v>
      </c>
      <c r="D8" t="str">
        <f>Categories!$A$8</f>
        <v>Transfer</v>
      </c>
      <c r="E8" t="s">
        <v>368</v>
      </c>
      <c r="F8" s="20">
        <v>-130</v>
      </c>
      <c r="G8" s="3">
        <f t="shared" si="1"/>
        <v>62.300000000000011</v>
      </c>
      <c r="J8" t="str">
        <f>Categories!$A$8</f>
        <v>Transfer</v>
      </c>
    </row>
    <row r="9" spans="1:10">
      <c r="A9" s="9">
        <v>42991</v>
      </c>
      <c r="B9" t="str">
        <f t="shared" si="0"/>
        <v>C8</v>
      </c>
      <c r="C9" t="s">
        <v>369</v>
      </c>
      <c r="D9" t="str">
        <f>Categories!$A$7</f>
        <v>Merchandise</v>
      </c>
      <c r="F9" s="20">
        <v>30</v>
      </c>
      <c r="G9" s="3">
        <f t="shared" si="1"/>
        <v>92.300000000000011</v>
      </c>
      <c r="J9" t="str">
        <f>'BOQ Cheque'!$K$5</f>
        <v>Shirt</v>
      </c>
    </row>
    <row r="10" spans="1:10">
      <c r="A10" s="9">
        <v>42992</v>
      </c>
      <c r="B10" t="str">
        <f t="shared" si="0"/>
        <v>C9</v>
      </c>
      <c r="C10" t="s">
        <v>370</v>
      </c>
      <c r="D10" t="str">
        <f>Categories!$A$7</f>
        <v>Merchandise</v>
      </c>
      <c r="F10" s="20">
        <v>25</v>
      </c>
      <c r="G10" s="3">
        <f t="shared" si="1"/>
        <v>117.30000000000001</v>
      </c>
      <c r="J10" t="str">
        <f>'BOQ Cheque'!$K$5</f>
        <v>Shirt</v>
      </c>
    </row>
    <row r="11" spans="1:10">
      <c r="A11" s="9">
        <v>43001</v>
      </c>
      <c r="B11" t="str">
        <f t="shared" si="0"/>
        <v>C10</v>
      </c>
      <c r="C11" t="s">
        <v>371</v>
      </c>
      <c r="D11" t="str">
        <f>Categories!$A$7</f>
        <v>Merchandise</v>
      </c>
      <c r="F11" s="20">
        <v>15</v>
      </c>
      <c r="G11" s="3">
        <f t="shared" si="1"/>
        <v>132.30000000000001</v>
      </c>
      <c r="J11" t="str">
        <f>'BOQ Cheque'!$K$5</f>
        <v>Shirt</v>
      </c>
    </row>
    <row r="12" spans="1:10">
      <c r="A12" s="9">
        <v>43025</v>
      </c>
      <c r="B12" t="str">
        <f t="shared" si="0"/>
        <v>C11</v>
      </c>
      <c r="C12" t="s">
        <v>372</v>
      </c>
      <c r="D12" t="str">
        <f>Categories!$A$7</f>
        <v>Merchandise</v>
      </c>
      <c r="F12" s="20">
        <v>30</v>
      </c>
      <c r="G12" s="3">
        <f t="shared" si="1"/>
        <v>162.30000000000001</v>
      </c>
      <c r="J12" t="str">
        <f>'BOQ Cheque'!$K$5</f>
        <v>Shirt</v>
      </c>
    </row>
    <row r="13" spans="1:10">
      <c r="A13" s="9">
        <v>43025</v>
      </c>
      <c r="B13" t="str">
        <f t="shared" si="0"/>
        <v>C12</v>
      </c>
      <c r="C13" t="s">
        <v>373</v>
      </c>
      <c r="D13" t="str">
        <f>Categories!$A$7</f>
        <v>Merchandise</v>
      </c>
      <c r="F13" s="20">
        <v>30</v>
      </c>
      <c r="G13" s="3">
        <f t="shared" si="1"/>
        <v>192.3</v>
      </c>
      <c r="J13" t="str">
        <f>'BOQ Cheque'!$K$5</f>
        <v>Shirt</v>
      </c>
    </row>
    <row r="14" spans="1:10">
      <c r="A14" s="9">
        <v>43025</v>
      </c>
      <c r="B14" t="str">
        <f t="shared" si="0"/>
        <v>C13</v>
      </c>
      <c r="C14" t="s">
        <v>374</v>
      </c>
      <c r="D14" t="str">
        <f>Categories!$A$7</f>
        <v>Merchandise</v>
      </c>
      <c r="F14" s="20">
        <v>30</v>
      </c>
      <c r="G14" s="3">
        <f t="shared" si="1"/>
        <v>222.3</v>
      </c>
      <c r="J14" t="str">
        <f>'BOQ Cheque'!$K$5</f>
        <v>Shirt</v>
      </c>
    </row>
    <row r="15" spans="1:10">
      <c r="A15" s="9">
        <v>43025</v>
      </c>
      <c r="B15" t="str">
        <f t="shared" si="0"/>
        <v>C14</v>
      </c>
      <c r="C15" t="s">
        <v>375</v>
      </c>
      <c r="D15" t="str">
        <f>Categories!$A$7</f>
        <v>Merchandise</v>
      </c>
      <c r="F15" s="20">
        <v>30</v>
      </c>
      <c r="G15" s="3">
        <f t="shared" si="1"/>
        <v>252.3</v>
      </c>
      <c r="J15" t="str">
        <f>'BOQ Cheque'!$K$5</f>
        <v>Shirt</v>
      </c>
    </row>
    <row r="16" spans="1:10">
      <c r="A16" s="9">
        <v>43025</v>
      </c>
      <c r="B16" t="str">
        <f t="shared" si="0"/>
        <v>C15</v>
      </c>
      <c r="C16" t="s">
        <v>376</v>
      </c>
      <c r="D16" t="str">
        <f>Categories!$A$7</f>
        <v>Merchandise</v>
      </c>
      <c r="F16" s="20">
        <v>5</v>
      </c>
      <c r="G16" s="3">
        <f t="shared" si="1"/>
        <v>257.3</v>
      </c>
      <c r="I16" t="s">
        <v>377</v>
      </c>
      <c r="J16" t="str">
        <f>'BOQ Cheque'!$K$5</f>
        <v>Shirt</v>
      </c>
    </row>
    <row r="17" spans="1:10">
      <c r="A17" s="9">
        <v>43025</v>
      </c>
      <c r="B17" t="str">
        <f t="shared" si="0"/>
        <v>C16</v>
      </c>
      <c r="C17" t="s">
        <v>378</v>
      </c>
      <c r="D17" t="str">
        <f>Categories!$A$7</f>
        <v>Merchandise</v>
      </c>
      <c r="F17" s="20">
        <v>30</v>
      </c>
      <c r="G17" s="3">
        <f t="shared" si="1"/>
        <v>287.3</v>
      </c>
      <c r="J17" t="str">
        <f>'BOQ Cheque'!$K$5</f>
        <v>Shirt</v>
      </c>
    </row>
    <row r="18" spans="1:10">
      <c r="A18" s="9">
        <v>43025</v>
      </c>
      <c r="B18" t="str">
        <f t="shared" si="0"/>
        <v>C17</v>
      </c>
      <c r="C18" t="s">
        <v>379</v>
      </c>
      <c r="D18" t="str">
        <f>Categories!$A$7</f>
        <v>Merchandise</v>
      </c>
      <c r="F18" s="20">
        <v>30</v>
      </c>
      <c r="G18" s="3">
        <f t="shared" si="1"/>
        <v>317.3</v>
      </c>
      <c r="J18" t="str">
        <f>'BOQ Cheque'!$K$5</f>
        <v>Shirt</v>
      </c>
    </row>
    <row r="19" spans="1:10">
      <c r="A19" s="9">
        <v>43025</v>
      </c>
      <c r="B19" t="str">
        <f t="shared" si="0"/>
        <v>C18</v>
      </c>
      <c r="C19" t="s">
        <v>380</v>
      </c>
      <c r="D19" t="str">
        <f>Categories!$A$7</f>
        <v>Merchandise</v>
      </c>
      <c r="F19" s="20">
        <v>30</v>
      </c>
      <c r="G19" s="3">
        <f t="shared" si="1"/>
        <v>347.3</v>
      </c>
      <c r="J19" t="str">
        <f>'BOQ Cheque'!$K$5</f>
        <v>Shirt</v>
      </c>
    </row>
    <row r="20" spans="1:10">
      <c r="A20" s="9">
        <v>43025</v>
      </c>
      <c r="B20" t="str">
        <f t="shared" si="0"/>
        <v>C19</v>
      </c>
      <c r="C20" t="s">
        <v>381</v>
      </c>
      <c r="D20" t="str">
        <f>Categories!$A$7</f>
        <v>Merchandise</v>
      </c>
      <c r="F20" s="20">
        <v>30</v>
      </c>
      <c r="G20" s="3">
        <f t="shared" si="1"/>
        <v>377.3</v>
      </c>
      <c r="J20" t="str">
        <f>'BOQ Cheque'!$K$5</f>
        <v>Shirt</v>
      </c>
    </row>
    <row r="21" spans="1:10">
      <c r="A21" s="9">
        <v>43025</v>
      </c>
      <c r="B21" t="str">
        <f t="shared" si="0"/>
        <v>C20</v>
      </c>
      <c r="C21" t="s">
        <v>382</v>
      </c>
      <c r="D21" t="str">
        <f>Categories!$A$7</f>
        <v>Merchandise</v>
      </c>
      <c r="F21" s="20">
        <v>30</v>
      </c>
      <c r="G21" s="3">
        <f t="shared" si="1"/>
        <v>407.3</v>
      </c>
      <c r="J21" t="str">
        <f>'BOQ Cheque'!$K$5</f>
        <v>Shirt</v>
      </c>
    </row>
    <row r="22" spans="1:10">
      <c r="A22" s="9">
        <v>43025</v>
      </c>
      <c r="B22" t="str">
        <f t="shared" si="0"/>
        <v>C21</v>
      </c>
      <c r="C22" t="s">
        <v>383</v>
      </c>
      <c r="D22" t="str">
        <f>Categories!$A$7</f>
        <v>Merchandise</v>
      </c>
      <c r="F22" s="20">
        <v>30</v>
      </c>
      <c r="G22" s="3">
        <f t="shared" si="1"/>
        <v>437.3</v>
      </c>
      <c r="J22" t="str">
        <f>'BOQ Cheque'!$K$5</f>
        <v>Shirt</v>
      </c>
    </row>
    <row r="23" spans="1:10">
      <c r="A23" s="9">
        <v>43025</v>
      </c>
      <c r="B23" t="str">
        <f t="shared" si="0"/>
        <v>C22</v>
      </c>
      <c r="C23" t="s">
        <v>384</v>
      </c>
      <c r="D23" t="str">
        <f>Categories!$A$7</f>
        <v>Merchandise</v>
      </c>
      <c r="F23" s="20">
        <v>-25</v>
      </c>
      <c r="G23" s="3">
        <f t="shared" si="1"/>
        <v>412.3</v>
      </c>
      <c r="J23" t="str">
        <f>'BOQ Cheque'!$K$5</f>
        <v>Shirt</v>
      </c>
    </row>
    <row r="24" spans="1:10">
      <c r="A24" s="9">
        <v>43025</v>
      </c>
      <c r="B24" t="str">
        <f t="shared" si="0"/>
        <v>C23</v>
      </c>
      <c r="C24" t="s">
        <v>385</v>
      </c>
      <c r="D24" t="str">
        <f>Categories!$A$2</f>
        <v>Raffle</v>
      </c>
      <c r="F24" s="20">
        <v>172</v>
      </c>
      <c r="G24" s="3">
        <f t="shared" si="1"/>
        <v>584.29999999999995</v>
      </c>
      <c r="J24" t="str">
        <f>'BOQ Cheque'!$K$4</f>
        <v>Fundraising</v>
      </c>
    </row>
    <row r="25" spans="1:10">
      <c r="A25" s="9">
        <v>43025</v>
      </c>
      <c r="B25" t="str">
        <f t="shared" si="0"/>
        <v>C24</v>
      </c>
      <c r="C25" t="s">
        <v>386</v>
      </c>
      <c r="D25" t="str">
        <f>Categories!$A$10</f>
        <v>Social</v>
      </c>
      <c r="F25" s="20">
        <v>-78.8</v>
      </c>
      <c r="G25" s="3">
        <f t="shared" si="1"/>
        <v>505.49999999999994</v>
      </c>
      <c r="J25" t="str">
        <f>'BOQ Cheque'!$K$8</f>
        <v>General Meeting</v>
      </c>
    </row>
    <row r="26" spans="1:10">
      <c r="A26" s="9">
        <v>43025</v>
      </c>
      <c r="B26" t="str">
        <f t="shared" si="0"/>
        <v>C25</v>
      </c>
      <c r="C26" t="s">
        <v>387</v>
      </c>
      <c r="D26" t="str">
        <f>Categories!$A$10</f>
        <v>Social</v>
      </c>
      <c r="F26" s="20">
        <v>-150</v>
      </c>
      <c r="G26" s="3">
        <f t="shared" si="1"/>
        <v>355.49999999999994</v>
      </c>
      <c r="J26" t="str">
        <f>'BOQ Cheque'!$K$8</f>
        <v>General Meeting</v>
      </c>
    </row>
    <row r="27" spans="1:10">
      <c r="A27" s="9">
        <v>43026</v>
      </c>
      <c r="B27" t="str">
        <f t="shared" si="0"/>
        <v>C26</v>
      </c>
      <c r="C27" t="s">
        <v>367</v>
      </c>
      <c r="D27" t="str">
        <f>Categories!$A$8</f>
        <v>Transfer</v>
      </c>
      <c r="E27" t="s">
        <v>388</v>
      </c>
      <c r="F27" s="20">
        <v>-295.5</v>
      </c>
      <c r="G27" s="3">
        <f t="shared" si="1"/>
        <v>59.999999999999943</v>
      </c>
      <c r="J27" t="str">
        <f>Categories!$A$8</f>
        <v>Transfer</v>
      </c>
    </row>
    <row r="28" spans="1:10">
      <c r="A28" s="9">
        <v>43060</v>
      </c>
      <c r="B28" t="str">
        <f t="shared" si="0"/>
        <v>C27</v>
      </c>
      <c r="C28" t="s">
        <v>389</v>
      </c>
      <c r="D28" t="str">
        <f>Categories!$A$7</f>
        <v>Merchandise</v>
      </c>
      <c r="F28" s="20">
        <v>30</v>
      </c>
      <c r="G28" s="3">
        <f t="shared" si="1"/>
        <v>89.999999999999943</v>
      </c>
      <c r="J28" t="str">
        <f>'BOQ Cheque'!$K$5</f>
        <v>Shirt</v>
      </c>
    </row>
    <row r="29" spans="1:10">
      <c r="A29" s="9">
        <v>43060</v>
      </c>
      <c r="B29" t="str">
        <f t="shared" si="0"/>
        <v>C28</v>
      </c>
      <c r="C29" t="s">
        <v>221</v>
      </c>
      <c r="D29" t="str">
        <f>Categories!$A$10</f>
        <v>Social</v>
      </c>
      <c r="F29" s="20">
        <v>-69</v>
      </c>
      <c r="G29" s="3">
        <f t="shared" si="1"/>
        <v>20.999999999999943</v>
      </c>
      <c r="J29" t="str">
        <f>'BOQ Cheque'!$K$8</f>
        <v>General Meeting</v>
      </c>
    </row>
    <row r="30" spans="1:10">
      <c r="A30" s="9">
        <v>43060</v>
      </c>
      <c r="B30" t="str">
        <f t="shared" si="0"/>
        <v>C29</v>
      </c>
      <c r="C30" t="s">
        <v>390</v>
      </c>
      <c r="D30" t="str">
        <f>Categories!$A$2</f>
        <v>Raffle</v>
      </c>
      <c r="F30" s="20">
        <v>155</v>
      </c>
      <c r="G30" s="3">
        <f t="shared" si="1"/>
        <v>175.99999999999994</v>
      </c>
      <c r="J30" t="str">
        <f>'BOQ Cheque'!$K$4</f>
        <v>Fundraising</v>
      </c>
    </row>
    <row r="31" spans="1:10">
      <c r="A31" s="9">
        <v>43060</v>
      </c>
      <c r="B31" t="str">
        <f t="shared" si="0"/>
        <v>C30</v>
      </c>
      <c r="C31" t="s">
        <v>391</v>
      </c>
      <c r="D31" t="str">
        <f>Categories!$A$10</f>
        <v>Social</v>
      </c>
      <c r="F31" s="20">
        <v>-155.5</v>
      </c>
      <c r="G31" s="3">
        <f t="shared" si="1"/>
        <v>20.499999999999943</v>
      </c>
      <c r="J31" t="str">
        <f>'BOQ Cheque'!$K$8</f>
        <v>General Meeting</v>
      </c>
    </row>
    <row r="32" spans="1:10">
      <c r="A32" s="9">
        <v>43064</v>
      </c>
      <c r="B32" t="str">
        <f t="shared" si="0"/>
        <v>C31</v>
      </c>
      <c r="C32" t="s">
        <v>392</v>
      </c>
      <c r="D32" t="str">
        <f>Categories!$A$7</f>
        <v>Merchandise</v>
      </c>
      <c r="F32" s="20">
        <v>30</v>
      </c>
      <c r="G32" s="3">
        <f t="shared" si="1"/>
        <v>50.499999999999943</v>
      </c>
      <c r="J32" t="str">
        <f>'BOQ Cheque'!$K$5</f>
        <v>Shirt</v>
      </c>
    </row>
    <row r="33" spans="1:10">
      <c r="A33" s="9">
        <v>43064</v>
      </c>
      <c r="B33" t="str">
        <f t="shared" si="0"/>
        <v>C32</v>
      </c>
      <c r="C33" t="s">
        <v>393</v>
      </c>
      <c r="D33" t="str">
        <f>Categories!$A$10</f>
        <v>Social</v>
      </c>
      <c r="E33" t="s">
        <v>394</v>
      </c>
      <c r="F33" s="20">
        <v>-30</v>
      </c>
      <c r="G33" s="3">
        <f t="shared" si="1"/>
        <v>20.499999999999943</v>
      </c>
      <c r="J33" t="str">
        <f>Categories!$A$10</f>
        <v>Social</v>
      </c>
    </row>
    <row r="34" spans="1:10">
      <c r="A34" s="9">
        <v>43086</v>
      </c>
      <c r="B34" t="str">
        <f t="shared" si="0"/>
        <v>C33</v>
      </c>
      <c r="C34" t="s">
        <v>395</v>
      </c>
      <c r="D34" t="str">
        <f>Categories!$A$10</f>
        <v>Social</v>
      </c>
      <c r="F34" s="20">
        <v>20</v>
      </c>
      <c r="G34" s="3">
        <f t="shared" si="1"/>
        <v>40.499999999999943</v>
      </c>
      <c r="J34" t="str">
        <f>'BOQ Cheque'!$K$7</f>
        <v>Life Members' Breakfast</v>
      </c>
    </row>
    <row r="35" spans="1:10">
      <c r="A35" s="9">
        <v>43088</v>
      </c>
      <c r="B35" t="str">
        <f t="shared" si="0"/>
        <v>C34</v>
      </c>
      <c r="C35" t="s">
        <v>396</v>
      </c>
      <c r="D35" t="str">
        <f>Categories!$A$2</f>
        <v>Raffle</v>
      </c>
      <c r="F35" s="20">
        <v>136</v>
      </c>
      <c r="G35" s="3">
        <f t="shared" si="1"/>
        <v>176.49999999999994</v>
      </c>
      <c r="J35" t="str">
        <f>'BOQ Cheque'!$K$4</f>
        <v>Fundraising</v>
      </c>
    </row>
    <row r="36" spans="1:10">
      <c r="A36" s="9">
        <v>43088</v>
      </c>
      <c r="B36" t="str">
        <f t="shared" si="0"/>
        <v>C35</v>
      </c>
      <c r="C36" t="s">
        <v>397</v>
      </c>
      <c r="D36" t="str">
        <f>Categories!$A$10</f>
        <v>Social</v>
      </c>
      <c r="F36" s="20">
        <v>-109</v>
      </c>
      <c r="G36" s="3">
        <f t="shared" si="1"/>
        <v>67.499999999999943</v>
      </c>
      <c r="J36" t="str">
        <f>'BOQ Cheque'!$K$8</f>
        <v>General Meeting</v>
      </c>
    </row>
    <row r="37" spans="1:10">
      <c r="A37" s="9">
        <v>43088</v>
      </c>
      <c r="B37" t="str">
        <f t="shared" si="0"/>
        <v>C36</v>
      </c>
      <c r="C37" t="s">
        <v>398</v>
      </c>
      <c r="D37" t="str">
        <f>Categories!$A$9</f>
        <v>Miscellaneous</v>
      </c>
      <c r="F37" s="20">
        <v>60</v>
      </c>
      <c r="G37" s="3">
        <f t="shared" si="1"/>
        <v>127.49999999999994</v>
      </c>
      <c r="J37" t="str">
        <f>'BOQ Cheque'!$K$8</f>
        <v>General Meeting</v>
      </c>
    </row>
    <row r="38" spans="1:10">
      <c r="A38" s="9">
        <v>43116</v>
      </c>
      <c r="B38" t="str">
        <f t="shared" si="0"/>
        <v>C37</v>
      </c>
      <c r="C38" s="50" t="s">
        <v>399</v>
      </c>
      <c r="D38" t="str">
        <f>Categories!$A$2</f>
        <v>Raffle</v>
      </c>
      <c r="F38" s="20">
        <v>110.5</v>
      </c>
      <c r="G38" s="3">
        <f t="shared" si="1"/>
        <v>237.99999999999994</v>
      </c>
      <c r="J38" t="str">
        <f>'BOQ Cheque'!$K$4</f>
        <v>Fundraising</v>
      </c>
    </row>
    <row r="39" spans="1:10">
      <c r="A39" s="9">
        <v>43116</v>
      </c>
      <c r="B39" t="str">
        <f t="shared" si="0"/>
        <v>C38</v>
      </c>
      <c r="C39" t="s">
        <v>400</v>
      </c>
      <c r="D39" t="str">
        <f>Categories!$A$7</f>
        <v>Merchandise</v>
      </c>
      <c r="F39" s="20">
        <v>5</v>
      </c>
      <c r="G39" s="3">
        <f t="shared" si="1"/>
        <v>242.99999999999994</v>
      </c>
      <c r="J39" t="str">
        <f>'BOQ Cheque'!$K$5</f>
        <v>Shirt</v>
      </c>
    </row>
    <row r="40" spans="1:10">
      <c r="A40" s="9">
        <v>43116</v>
      </c>
      <c r="B40" t="str">
        <f t="shared" si="0"/>
        <v>C39</v>
      </c>
      <c r="C40" t="s">
        <v>401</v>
      </c>
      <c r="D40" t="str">
        <f>Categories!$A$7</f>
        <v>Merchandise</v>
      </c>
      <c r="F40" s="20">
        <v>55</v>
      </c>
      <c r="G40" s="3">
        <f t="shared" si="1"/>
        <v>297.99999999999994</v>
      </c>
      <c r="J40" t="str">
        <f>'BOQ Cheque'!$K$6</f>
        <v>Jacket</v>
      </c>
    </row>
    <row r="41" spans="1:10">
      <c r="A41" s="9">
        <v>43116</v>
      </c>
      <c r="B41" t="str">
        <f t="shared" si="0"/>
        <v>C40</v>
      </c>
      <c r="C41" t="s">
        <v>402</v>
      </c>
      <c r="D41" t="str">
        <f>Categories!$A$7</f>
        <v>Merchandise</v>
      </c>
      <c r="F41" s="20">
        <v>30</v>
      </c>
      <c r="G41" s="3">
        <f t="shared" si="1"/>
        <v>327.99999999999994</v>
      </c>
      <c r="J41" t="str">
        <f>'BOQ Cheque'!$K$5</f>
        <v>Shirt</v>
      </c>
    </row>
    <row r="42" spans="1:10">
      <c r="A42" s="9">
        <v>43116</v>
      </c>
      <c r="B42" t="str">
        <f t="shared" si="0"/>
        <v>C41</v>
      </c>
      <c r="C42" t="s">
        <v>403</v>
      </c>
      <c r="D42" t="str">
        <f>Categories!$A$10</f>
        <v>Social</v>
      </c>
      <c r="F42" s="20">
        <v>-75.2</v>
      </c>
      <c r="G42" s="3">
        <f t="shared" si="1"/>
        <v>252.79999999999995</v>
      </c>
      <c r="J42" t="str">
        <f>'BOQ Cheque'!$K$8</f>
        <v>General Meeting</v>
      </c>
    </row>
    <row r="43" spans="1:10">
      <c r="A43" s="9">
        <v>43116</v>
      </c>
      <c r="B43" t="str">
        <f t="shared" si="0"/>
        <v>C42</v>
      </c>
      <c r="C43" t="s">
        <v>404</v>
      </c>
      <c r="D43" t="str">
        <f>Categories!$A$10</f>
        <v>Social</v>
      </c>
      <c r="F43" s="20">
        <v>-94</v>
      </c>
      <c r="G43" s="3">
        <f t="shared" si="1"/>
        <v>158.79999999999995</v>
      </c>
      <c r="J43" t="str">
        <f>'BOQ Cheque'!$K$8</f>
        <v>General Meeting</v>
      </c>
    </row>
    <row r="44" spans="1:10">
      <c r="A44" s="9">
        <v>43129</v>
      </c>
      <c r="B44" t="str">
        <f t="shared" si="0"/>
        <v>C43</v>
      </c>
      <c r="C44" t="s">
        <v>367</v>
      </c>
      <c r="D44" t="str">
        <f>Categories!$A$8</f>
        <v>Transfer</v>
      </c>
      <c r="E44" t="str">
        <f>'BOQ Cheque'!$C$182</f>
        <v>B181</v>
      </c>
      <c r="F44" s="20">
        <v>-135.80000000000001</v>
      </c>
      <c r="G44" s="3">
        <f t="shared" si="1"/>
        <v>22.999999999999943</v>
      </c>
      <c r="J44" t="str">
        <f>Categories!$A$8</f>
        <v>Transfer</v>
      </c>
    </row>
    <row r="45" spans="1:10">
      <c r="A45" s="9">
        <v>43151</v>
      </c>
      <c r="B45" t="str">
        <f t="shared" si="0"/>
        <v>C44</v>
      </c>
      <c r="C45" t="s">
        <v>405</v>
      </c>
      <c r="D45" t="str">
        <f>Categories!$A$2</f>
        <v>Raffle</v>
      </c>
      <c r="F45" s="20">
        <v>107</v>
      </c>
      <c r="G45" s="3">
        <f t="shared" si="1"/>
        <v>129.99999999999994</v>
      </c>
      <c r="J45" t="str">
        <f>'BOQ Cheque'!$K$4</f>
        <v>Fundraising</v>
      </c>
    </row>
    <row r="46" spans="1:10">
      <c r="A46" s="9">
        <v>43151</v>
      </c>
      <c r="B46" t="str">
        <f t="shared" si="0"/>
        <v>C45</v>
      </c>
      <c r="C46" t="s">
        <v>406</v>
      </c>
      <c r="D46" t="str">
        <f>Categories!$A$10</f>
        <v>Social</v>
      </c>
      <c r="F46" s="20">
        <v>-85</v>
      </c>
      <c r="G46" s="3">
        <f t="shared" si="1"/>
        <v>44.999999999999943</v>
      </c>
      <c r="J46" t="str">
        <f>'BOQ Cheque'!$K$8</f>
        <v>General Meeting</v>
      </c>
    </row>
    <row r="47" spans="1:10">
      <c r="A47" s="9">
        <v>43151</v>
      </c>
      <c r="B47" t="str">
        <f t="shared" si="0"/>
        <v>C46</v>
      </c>
      <c r="C47" t="s">
        <v>407</v>
      </c>
      <c r="D47" t="str">
        <f>Categories!$A$10</f>
        <v>Social</v>
      </c>
      <c r="E47" t="s">
        <v>408</v>
      </c>
      <c r="F47" s="20">
        <v>-10.5</v>
      </c>
      <c r="G47" s="3">
        <f t="shared" si="1"/>
        <v>34.499999999999943</v>
      </c>
      <c r="J47" t="str">
        <f>'BOQ Cheque'!$K$8</f>
        <v>General Meeting</v>
      </c>
    </row>
    <row r="48" spans="1:10">
      <c r="A48" s="9">
        <v>43165</v>
      </c>
      <c r="B48" t="str">
        <f t="shared" si="0"/>
        <v>C47</v>
      </c>
      <c r="C48" t="s">
        <v>409</v>
      </c>
      <c r="D48" t="str">
        <f>Categories!$A$2</f>
        <v>Raffle</v>
      </c>
      <c r="F48" s="20">
        <v>231</v>
      </c>
      <c r="G48" s="3">
        <f t="shared" si="1"/>
        <v>265.49999999999994</v>
      </c>
      <c r="J48" t="str">
        <f>'BOQ Cheque'!$K$4</f>
        <v>Fundraising</v>
      </c>
    </row>
    <row r="49" spans="1:10">
      <c r="A49" s="9">
        <v>43165</v>
      </c>
      <c r="B49" t="str">
        <f t="shared" si="0"/>
        <v>C48</v>
      </c>
      <c r="C49" t="s">
        <v>410</v>
      </c>
      <c r="D49" t="str">
        <f>Categories!$A$10</f>
        <v>Social</v>
      </c>
      <c r="E49" t="s">
        <v>411</v>
      </c>
      <c r="F49" s="20">
        <v>-17</v>
      </c>
      <c r="G49" s="3">
        <f t="shared" si="1"/>
        <v>248.49999999999994</v>
      </c>
      <c r="J49" t="str">
        <f>'BOQ Cheque'!$K$9</f>
        <v>End Season Dinner</v>
      </c>
    </row>
    <row r="50" spans="1:10">
      <c r="A50" s="9">
        <v>43179</v>
      </c>
      <c r="B50" t="str">
        <f t="shared" si="0"/>
        <v>C49</v>
      </c>
      <c r="C50" t="s">
        <v>412</v>
      </c>
      <c r="D50" t="str">
        <f>Categories!$A$10</f>
        <v>Social</v>
      </c>
      <c r="F50" s="20">
        <v>20</v>
      </c>
      <c r="G50" s="3">
        <f t="shared" si="1"/>
        <v>268.49999999999994</v>
      </c>
      <c r="J50" t="str">
        <f>'BOQ Cheque'!$K$10</f>
        <v>GF Breakfast</v>
      </c>
    </row>
    <row r="51" spans="1:10">
      <c r="A51" s="9">
        <v>43179</v>
      </c>
      <c r="B51" t="str">
        <f t="shared" si="0"/>
        <v>C50</v>
      </c>
      <c r="C51" t="s">
        <v>413</v>
      </c>
      <c r="D51" t="str">
        <f>Categories!$A$10</f>
        <v>Social</v>
      </c>
      <c r="F51" s="20">
        <v>20</v>
      </c>
      <c r="G51" s="3">
        <f t="shared" si="1"/>
        <v>288.49999999999994</v>
      </c>
      <c r="J51" t="str">
        <f>'BOQ Cheque'!$K$10</f>
        <v>GF Breakfast</v>
      </c>
    </row>
    <row r="52" spans="1:10">
      <c r="A52" s="9">
        <v>43179</v>
      </c>
      <c r="B52" t="str">
        <f t="shared" si="0"/>
        <v>C51</v>
      </c>
      <c r="C52" t="s">
        <v>414</v>
      </c>
      <c r="D52" t="str">
        <f>Categories!$A$2</f>
        <v>Raffle</v>
      </c>
      <c r="F52" s="20">
        <v>81</v>
      </c>
      <c r="G52" s="3">
        <f t="shared" si="1"/>
        <v>369.49999999999994</v>
      </c>
      <c r="J52" t="str">
        <f>'BOQ Cheque'!$K$4</f>
        <v>Fundraising</v>
      </c>
    </row>
    <row r="53" spans="1:10">
      <c r="A53" s="9">
        <v>43179</v>
      </c>
      <c r="B53" t="str">
        <f t="shared" si="0"/>
        <v>C52</v>
      </c>
      <c r="C53" t="s">
        <v>415</v>
      </c>
      <c r="D53" t="str">
        <f>Categories!$A$10</f>
        <v>Social</v>
      </c>
      <c r="F53" s="20">
        <v>20</v>
      </c>
      <c r="G53" s="3">
        <f t="shared" si="1"/>
        <v>389.49999999999994</v>
      </c>
      <c r="J53" t="str">
        <f>'BOQ Cheque'!$K$10</f>
        <v>GF Breakfast</v>
      </c>
    </row>
    <row r="54" spans="1:10">
      <c r="A54" s="9">
        <v>43179</v>
      </c>
      <c r="B54" t="str">
        <f t="shared" si="0"/>
        <v>C53</v>
      </c>
      <c r="C54" t="s">
        <v>416</v>
      </c>
      <c r="D54" t="str">
        <f>Categories!$A$10</f>
        <v>Social</v>
      </c>
      <c r="F54" s="20">
        <v>-20</v>
      </c>
      <c r="G54" s="3">
        <f t="shared" si="1"/>
        <v>369.49999999999994</v>
      </c>
      <c r="J54" t="str">
        <f>'BOQ Cheque'!$K$10</f>
        <v>GF Breakfast</v>
      </c>
    </row>
    <row r="55" spans="1:10">
      <c r="A55" s="9">
        <v>43179</v>
      </c>
      <c r="B55" t="str">
        <f t="shared" si="0"/>
        <v>C54</v>
      </c>
      <c r="C55" t="s">
        <v>417</v>
      </c>
      <c r="D55" t="str">
        <f>Categories!$A$10</f>
        <v>Social</v>
      </c>
      <c r="F55" s="20">
        <v>-367</v>
      </c>
      <c r="G55" s="3">
        <f t="shared" si="1"/>
        <v>2.4999999999999432</v>
      </c>
      <c r="J55" t="str">
        <f>'BOQ Cheque'!$K$8</f>
        <v>General Meeting</v>
      </c>
    </row>
    <row r="56" spans="1:10">
      <c r="A56" s="9">
        <v>43183</v>
      </c>
      <c r="B56" t="str">
        <f t="shared" si="0"/>
        <v>C55</v>
      </c>
      <c r="C56" t="s">
        <v>418</v>
      </c>
      <c r="D56" t="str">
        <f>Categories!$A$10</f>
        <v>Social</v>
      </c>
      <c r="F56" s="20">
        <v>20</v>
      </c>
      <c r="G56" s="3">
        <f t="shared" si="1"/>
        <v>22.499999999999943</v>
      </c>
      <c r="J56" t="str">
        <f>'BOQ Cheque'!$K$10</f>
        <v>GF Breakfast</v>
      </c>
    </row>
    <row r="57" spans="1:10">
      <c r="A57" s="9">
        <v>43183</v>
      </c>
      <c r="B57" t="str">
        <f t="shared" si="0"/>
        <v>C56</v>
      </c>
      <c r="C57" t="s">
        <v>419</v>
      </c>
      <c r="D57" t="str">
        <f>Categories!$A$10</f>
        <v>Social</v>
      </c>
      <c r="F57" s="20">
        <v>39</v>
      </c>
      <c r="G57" s="3">
        <f t="shared" si="1"/>
        <v>61.499999999999943</v>
      </c>
      <c r="J57" t="str">
        <f>'BOQ Cheque'!$K$10</f>
        <v>GF Breakfast</v>
      </c>
    </row>
    <row r="58" spans="1:10">
      <c r="A58" s="9">
        <v>43183</v>
      </c>
      <c r="B58" t="str">
        <f t="shared" si="0"/>
        <v>C57</v>
      </c>
      <c r="C58" t="s">
        <v>420</v>
      </c>
      <c r="D58" t="str">
        <f>Categories!$A$7</f>
        <v>Merchandise</v>
      </c>
      <c r="F58" s="20">
        <v>16</v>
      </c>
      <c r="G58" s="3">
        <f t="shared" si="1"/>
        <v>77.499999999999943</v>
      </c>
      <c r="J58" t="str">
        <f>'BOQ Cheque'!$K$5</f>
        <v>Shirt</v>
      </c>
    </row>
    <row r="59" spans="1:10">
      <c r="A59" s="9">
        <v>43183</v>
      </c>
      <c r="B59" t="str">
        <f t="shared" si="0"/>
        <v>C58</v>
      </c>
      <c r="C59" t="s">
        <v>421</v>
      </c>
      <c r="D59" t="str">
        <f>Categories!$A$10</f>
        <v>Social</v>
      </c>
      <c r="F59" s="20">
        <v>20</v>
      </c>
      <c r="G59" s="3">
        <f t="shared" si="1"/>
        <v>97.499999999999943</v>
      </c>
      <c r="J59" t="str">
        <f>'BOQ Cheque'!$K$10</f>
        <v>GF Breakfast</v>
      </c>
    </row>
    <row r="60" spans="1:10">
      <c r="A60" s="9">
        <v>43208</v>
      </c>
      <c r="B60" t="str">
        <f t="shared" si="0"/>
        <v>C59</v>
      </c>
      <c r="C60" t="s">
        <v>367</v>
      </c>
      <c r="D60" t="str">
        <f>Categories!$A$8</f>
        <v>Transfer</v>
      </c>
      <c r="E60" t="str">
        <f>'BOQ Cheque'!C289</f>
        <v>B288</v>
      </c>
      <c r="F60" s="20">
        <v>-97.5</v>
      </c>
      <c r="G60" s="3">
        <f t="shared" si="1"/>
        <v>-5.6843418860808015E-14</v>
      </c>
      <c r="J60" t="str">
        <f>Categories!$A$8</f>
        <v>Transfer</v>
      </c>
    </row>
    <row r="61" spans="1:10">
      <c r="B61" t="str">
        <f t="shared" si="0"/>
        <v>C60</v>
      </c>
      <c r="G61" s="3" t="str">
        <f t="shared" si="1"/>
        <v/>
      </c>
    </row>
    <row r="62" spans="1:10">
      <c r="B62" t="str">
        <f t="shared" si="0"/>
        <v>C61</v>
      </c>
      <c r="G62" s="3" t="str">
        <f t="shared" si="1"/>
        <v/>
      </c>
    </row>
    <row r="63" spans="1:10">
      <c r="B63" t="str">
        <f t="shared" si="0"/>
        <v>C62</v>
      </c>
      <c r="G63" s="3" t="str">
        <f t="shared" si="1"/>
        <v/>
      </c>
    </row>
    <row r="64" spans="1:10">
      <c r="B64" t="str">
        <f t="shared" si="0"/>
        <v>C63</v>
      </c>
      <c r="G64" s="3" t="str">
        <f t="shared" si="1"/>
        <v/>
      </c>
    </row>
    <row r="65" spans="2:7">
      <c r="B65" t="str">
        <f t="shared" si="0"/>
        <v>C64</v>
      </c>
      <c r="G65" s="3" t="str">
        <f t="shared" si="1"/>
        <v/>
      </c>
    </row>
    <row r="66" spans="2:7">
      <c r="B66" t="str">
        <f t="shared" si="0"/>
        <v>C65</v>
      </c>
      <c r="G66" s="3" t="str">
        <f t="shared" si="1"/>
        <v/>
      </c>
    </row>
    <row r="67" spans="2:7">
      <c r="B67" t="str">
        <f t="shared" ref="B67" si="2">"C" &amp; (ROW() - 1)</f>
        <v>C66</v>
      </c>
    </row>
  </sheetData>
  <pageMargins left="0.7" right="0.7" top="0.75" bottom="0.75" header="0.3" footer="0.3"/>
  <pageSetup paperSize="9" orientation="portrait" r:id="rId1"/>
  <ignoredErrors>
    <ignoredError sqref="D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workbookViewId="0" xr3:uid="{51F8DEE0-4D01-5F28-A812-FC0BD7CAC4A5}">
      <selection activeCell="D30" sqref="D30"/>
    </sheetView>
  </sheetViews>
  <sheetFormatPr defaultRowHeight="15"/>
  <cols>
    <col min="1" max="2" width="20.7109375" style="9" customWidth="1"/>
    <col min="3" max="3" width="4" bestFit="1" customWidth="1"/>
    <col min="4" max="4" width="41.42578125" customWidth="1"/>
    <col min="5" max="5" width="20.7109375" customWidth="1"/>
    <col min="6" max="6" width="8.5703125" bestFit="1" customWidth="1"/>
    <col min="7" max="7" width="20.7109375" style="2" customWidth="1"/>
    <col min="8" max="8" width="20.7109375" style="7" customWidth="1"/>
  </cols>
  <sheetData>
    <row r="1" spans="1:11">
      <c r="A1" s="8" t="s">
        <v>19</v>
      </c>
      <c r="B1" s="10" t="s">
        <v>20</v>
      </c>
      <c r="C1" s="4" t="s">
        <v>21</v>
      </c>
      <c r="D1" s="4" t="s">
        <v>22</v>
      </c>
      <c r="E1" s="4" t="s">
        <v>23</v>
      </c>
      <c r="F1" s="4" t="s">
        <v>24</v>
      </c>
      <c r="G1" s="6" t="s">
        <v>25</v>
      </c>
      <c r="H1" s="5" t="s">
        <v>26</v>
      </c>
    </row>
    <row r="2" spans="1:11">
      <c r="A2" s="9">
        <v>42985</v>
      </c>
      <c r="B2" s="9">
        <v>42985</v>
      </c>
      <c r="C2" t="str">
        <f>"S" &amp; (ROW() - 1)</f>
        <v>S1</v>
      </c>
      <c r="D2" t="s">
        <v>29</v>
      </c>
      <c r="E2" t="str">
        <f>Categories!$A$8</f>
        <v>Transfer</v>
      </c>
      <c r="G2" s="2">
        <v>0</v>
      </c>
      <c r="H2" s="3">
        <f>G2</f>
        <v>0</v>
      </c>
      <c r="K2" t="str">
        <f>Categories!$A$8</f>
        <v>Transfer</v>
      </c>
    </row>
    <row r="3" spans="1:11">
      <c r="A3" s="9">
        <v>42990</v>
      </c>
      <c r="B3" s="9">
        <v>42990</v>
      </c>
      <c r="C3" t="str">
        <f t="shared" ref="C3:C14" si="0">"S" &amp; (ROW() - 1)</f>
        <v>S2</v>
      </c>
      <c r="D3" t="s">
        <v>422</v>
      </c>
      <c r="E3" t="str">
        <f>Categories!$A$8</f>
        <v>Transfer</v>
      </c>
      <c r="F3" t="str">
        <f>'BOQ Cheque'!$C$31</f>
        <v>B30</v>
      </c>
      <c r="G3" s="2">
        <v>13300</v>
      </c>
      <c r="H3" s="3">
        <f t="shared" ref="H3:H18" si="1">IF(ISBLANK(G3), "", H2+G3)</f>
        <v>13300</v>
      </c>
      <c r="K3" t="str">
        <f>Categories!$A$8</f>
        <v>Transfer</v>
      </c>
    </row>
    <row r="4" spans="1:11">
      <c r="A4" s="9">
        <v>43008</v>
      </c>
      <c r="B4" s="9">
        <v>43008</v>
      </c>
      <c r="C4" t="str">
        <f t="shared" si="0"/>
        <v>S3</v>
      </c>
      <c r="D4" t="s">
        <v>49</v>
      </c>
      <c r="E4" t="str">
        <f>Categories!$A$1</f>
        <v>Interest</v>
      </c>
      <c r="G4" s="2">
        <v>14.42</v>
      </c>
      <c r="H4" s="3">
        <f t="shared" si="1"/>
        <v>13314.42</v>
      </c>
      <c r="K4" t="str">
        <f>Categories!$A$1</f>
        <v>Interest</v>
      </c>
    </row>
    <row r="5" spans="1:11">
      <c r="A5" s="9">
        <v>43039</v>
      </c>
      <c r="B5" s="9">
        <v>43008</v>
      </c>
      <c r="C5" t="str">
        <f t="shared" si="0"/>
        <v>S4</v>
      </c>
      <c r="D5" t="s">
        <v>49</v>
      </c>
      <c r="E5" t="str">
        <f>Categories!$A$1</f>
        <v>Interest</v>
      </c>
      <c r="G5" s="2">
        <v>24.87</v>
      </c>
      <c r="H5" s="3">
        <f t="shared" si="1"/>
        <v>13339.29</v>
      </c>
      <c r="K5" t="str">
        <f>Categories!$A$1</f>
        <v>Interest</v>
      </c>
    </row>
    <row r="6" spans="1:11">
      <c r="A6" s="9">
        <v>43069</v>
      </c>
      <c r="B6" s="9">
        <v>43069</v>
      </c>
      <c r="C6" t="str">
        <f t="shared" si="0"/>
        <v>S5</v>
      </c>
      <c r="D6" t="s">
        <v>49</v>
      </c>
      <c r="E6" t="str">
        <f>Categories!$A$1</f>
        <v>Interest</v>
      </c>
      <c r="G6" s="2">
        <v>24.12</v>
      </c>
      <c r="H6" s="3">
        <f t="shared" si="1"/>
        <v>13363.410000000002</v>
      </c>
      <c r="K6" t="str">
        <f>Categories!$A$1</f>
        <v>Interest</v>
      </c>
    </row>
    <row r="7" spans="1:11">
      <c r="A7" s="9">
        <v>43100</v>
      </c>
      <c r="B7" s="9">
        <v>43100</v>
      </c>
      <c r="C7" t="str">
        <f t="shared" si="0"/>
        <v>S6</v>
      </c>
      <c r="D7" t="s">
        <v>49</v>
      </c>
      <c r="E7" t="str">
        <f>Categories!$A$1</f>
        <v>Interest</v>
      </c>
      <c r="G7" s="2">
        <v>24.96</v>
      </c>
      <c r="H7" s="3">
        <f t="shared" si="1"/>
        <v>13388.37</v>
      </c>
      <c r="K7" t="str">
        <f>Categories!$A$1</f>
        <v>Interest</v>
      </c>
    </row>
    <row r="8" spans="1:11">
      <c r="A8" s="9">
        <v>43116</v>
      </c>
      <c r="B8" s="9">
        <v>43116</v>
      </c>
      <c r="C8" t="str">
        <f t="shared" si="0"/>
        <v>S7</v>
      </c>
      <c r="D8" t="s">
        <v>422</v>
      </c>
      <c r="E8" t="str">
        <f>Categories!$A$8</f>
        <v>Transfer</v>
      </c>
      <c r="F8" t="str">
        <f>'BOQ Cheque'!$C$178</f>
        <v>B177</v>
      </c>
      <c r="G8" s="2">
        <v>4286.07</v>
      </c>
      <c r="H8" s="3">
        <f t="shared" si="1"/>
        <v>17674.440000000002</v>
      </c>
      <c r="K8" t="str">
        <f>Categories!$A$8</f>
        <v>Transfer</v>
      </c>
    </row>
    <row r="9" spans="1:11">
      <c r="A9" s="9">
        <v>43131</v>
      </c>
      <c r="B9" s="9">
        <v>43131</v>
      </c>
      <c r="C9" t="str">
        <f t="shared" si="0"/>
        <v>S8</v>
      </c>
      <c r="D9" t="s">
        <v>49</v>
      </c>
      <c r="E9" t="str">
        <f>Categories!$A$1</f>
        <v>Interest</v>
      </c>
      <c r="G9" s="2">
        <v>28.89</v>
      </c>
      <c r="H9" s="3">
        <f t="shared" si="1"/>
        <v>17703.330000000002</v>
      </c>
      <c r="K9" t="str">
        <f>Categories!$A$1</f>
        <v>Interest</v>
      </c>
    </row>
    <row r="10" spans="1:11">
      <c r="A10" s="9">
        <v>43159</v>
      </c>
      <c r="B10" s="9">
        <v>43159</v>
      </c>
      <c r="C10" t="str">
        <f t="shared" si="0"/>
        <v>S9</v>
      </c>
      <c r="D10" t="s">
        <v>49</v>
      </c>
      <c r="E10" t="str">
        <f>Categories!$A$1</f>
        <v>Interest</v>
      </c>
      <c r="G10" s="2">
        <v>29.87</v>
      </c>
      <c r="H10" s="3">
        <f t="shared" si="1"/>
        <v>17733.2</v>
      </c>
      <c r="K10" t="str">
        <f>Categories!$A$1</f>
        <v>Interest</v>
      </c>
    </row>
    <row r="11" spans="1:11">
      <c r="A11" s="9">
        <v>43180</v>
      </c>
      <c r="B11" s="9">
        <v>43180</v>
      </c>
      <c r="C11" t="str">
        <f t="shared" si="0"/>
        <v>S10</v>
      </c>
      <c r="D11" t="s">
        <v>423</v>
      </c>
      <c r="E11" t="str">
        <f>Categories!$A$8</f>
        <v>Transfer</v>
      </c>
      <c r="F11" t="str">
        <f>'BOQ Cheque'!$C$263</f>
        <v>B262</v>
      </c>
      <c r="G11" s="2">
        <v>-4000</v>
      </c>
      <c r="H11" s="3">
        <f t="shared" si="1"/>
        <v>13733.2</v>
      </c>
      <c r="K11" t="str">
        <f>Categories!$A$8</f>
        <v>Transfer</v>
      </c>
    </row>
    <row r="12" spans="1:11">
      <c r="A12" s="9">
        <v>43190</v>
      </c>
      <c r="B12" s="9">
        <v>43190</v>
      </c>
      <c r="C12" t="str">
        <f t="shared" si="0"/>
        <v>S11</v>
      </c>
      <c r="D12" t="s">
        <v>49</v>
      </c>
      <c r="E12" t="str">
        <f>Categories!$A$1</f>
        <v>Interest</v>
      </c>
      <c r="G12" s="2">
        <v>30.72</v>
      </c>
      <c r="H12" s="3">
        <f t="shared" si="1"/>
        <v>13763.92</v>
      </c>
      <c r="K12" t="str">
        <f>Categories!$A$1</f>
        <v>Interest</v>
      </c>
    </row>
    <row r="13" spans="1:11">
      <c r="A13" s="9">
        <v>43220</v>
      </c>
      <c r="B13" s="9">
        <v>43220</v>
      </c>
      <c r="C13" t="str">
        <f t="shared" si="0"/>
        <v>S12</v>
      </c>
      <c r="D13" t="s">
        <v>49</v>
      </c>
      <c r="E13" t="str">
        <f>Categories!$A$1</f>
        <v>Interest</v>
      </c>
      <c r="G13" s="2">
        <v>24.88</v>
      </c>
      <c r="H13" s="3">
        <f t="shared" si="1"/>
        <v>13788.8</v>
      </c>
      <c r="K13" t="str">
        <f>Categories!$A$1</f>
        <v>Interest</v>
      </c>
    </row>
    <row r="14" spans="1:11">
      <c r="A14" s="9">
        <v>43251</v>
      </c>
      <c r="B14" s="9">
        <v>43251</v>
      </c>
      <c r="C14" t="str">
        <f t="shared" si="0"/>
        <v>S13</v>
      </c>
      <c r="D14" t="s">
        <v>49</v>
      </c>
      <c r="E14" t="str">
        <f>Categories!$A$1</f>
        <v>Interest</v>
      </c>
      <c r="G14" s="2">
        <v>25.76</v>
      </c>
      <c r="H14" s="3">
        <f t="shared" si="1"/>
        <v>13814.56</v>
      </c>
      <c r="K14" t="str">
        <f>Categories!$A$1</f>
        <v>Interest</v>
      </c>
    </row>
    <row r="15" spans="1:11">
      <c r="H15" s="3" t="str">
        <f t="shared" si="1"/>
        <v/>
      </c>
    </row>
    <row r="16" spans="1:11">
      <c r="H16" s="3" t="str">
        <f t="shared" si="1"/>
        <v/>
      </c>
    </row>
    <row r="17" spans="8:8">
      <c r="H17" s="3" t="str">
        <f t="shared" si="1"/>
        <v/>
      </c>
    </row>
    <row r="18" spans="8:8">
      <c r="H18" s="3" t="str">
        <f t="shared" si="1"/>
        <v/>
      </c>
    </row>
  </sheetData>
  <sortState ref="K1:K1048576">
    <sortCondition ref="K1:K104857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9"/>
  <sheetViews>
    <sheetView workbookViewId="0" xr3:uid="{F9CF3CF3-643B-5BE6-8B46-32C596A47465}">
      <selection activeCell="D11" sqref="D11"/>
    </sheetView>
  </sheetViews>
  <sheetFormatPr defaultRowHeight="15"/>
  <cols>
    <col min="1" max="1" width="20.7109375" customWidth="1"/>
    <col min="2" max="2" width="20.7109375" style="9" customWidth="1"/>
    <col min="3" max="3" width="4" bestFit="1" customWidth="1"/>
    <col min="4" max="4" width="41.42578125" customWidth="1"/>
    <col min="5" max="5" width="20.7109375" customWidth="1"/>
    <col min="6" max="6" width="4" bestFit="1" customWidth="1"/>
    <col min="7" max="7" width="20.7109375" style="2" customWidth="1"/>
    <col min="8" max="8" width="20.7109375" style="7" customWidth="1"/>
  </cols>
  <sheetData>
    <row r="1" spans="1:11">
      <c r="A1" s="8" t="s">
        <v>19</v>
      </c>
      <c r="B1" s="10" t="s">
        <v>20</v>
      </c>
      <c r="C1" s="4" t="s">
        <v>21</v>
      </c>
      <c r="D1" s="4" t="s">
        <v>22</v>
      </c>
      <c r="E1" s="4" t="s">
        <v>23</v>
      </c>
      <c r="F1" s="4" t="s">
        <v>24</v>
      </c>
      <c r="G1" s="6" t="s">
        <v>25</v>
      </c>
      <c r="H1" s="5" t="s">
        <v>26</v>
      </c>
    </row>
    <row r="2" spans="1:11">
      <c r="A2" s="1">
        <v>42917</v>
      </c>
      <c r="B2" s="9">
        <v>42917</v>
      </c>
      <c r="C2" t="str">
        <f>"T" &amp; (ROW() - 1)</f>
        <v>T1</v>
      </c>
      <c r="D2" t="s">
        <v>29</v>
      </c>
      <c r="E2" t="str">
        <f>Categories!$A$8</f>
        <v>Transfer</v>
      </c>
      <c r="G2" s="2">
        <v>13406.07</v>
      </c>
      <c r="H2" s="3">
        <f>G2</f>
        <v>13406.07</v>
      </c>
      <c r="K2" t="str">
        <f>Categories!$A$8</f>
        <v>Transfer</v>
      </c>
    </row>
    <row r="3" spans="1:11">
      <c r="A3" s="1">
        <v>42940</v>
      </c>
      <c r="B3" s="9">
        <v>42940</v>
      </c>
      <c r="C3" t="str">
        <f t="shared" ref="C3:C6" si="0">"T" &amp; (ROW() - 1)</f>
        <v>T2</v>
      </c>
      <c r="D3" t="s">
        <v>49</v>
      </c>
      <c r="E3" t="str">
        <f>Categories!$A$1</f>
        <v>Interest</v>
      </c>
      <c r="G3" s="2">
        <v>166.2</v>
      </c>
      <c r="H3" s="3">
        <f>IF(ISBLANK(G3), "", H2+G3)</f>
        <v>13572.27</v>
      </c>
      <c r="K3" t="str">
        <f>Categories!$A$1</f>
        <v>Interest</v>
      </c>
    </row>
    <row r="4" spans="1:11">
      <c r="A4" s="1">
        <v>42985</v>
      </c>
      <c r="B4" s="9">
        <v>42985</v>
      </c>
      <c r="C4" t="str">
        <f t="shared" si="0"/>
        <v>T3</v>
      </c>
      <c r="D4" t="s">
        <v>49</v>
      </c>
      <c r="E4" t="str">
        <f>Categories!$A$1</f>
        <v>Interest</v>
      </c>
      <c r="G4" s="2">
        <v>13.8</v>
      </c>
      <c r="H4" s="3">
        <f t="shared" ref="H4:H19" si="1">IF(ISBLANK(G4), "", H3+G4)</f>
        <v>13586.07</v>
      </c>
      <c r="K4" t="str">
        <f>Categories!$A$1</f>
        <v>Interest</v>
      </c>
    </row>
    <row r="5" spans="1:11">
      <c r="A5" s="1">
        <v>42985</v>
      </c>
      <c r="B5" s="9">
        <v>42985</v>
      </c>
      <c r="C5" t="str">
        <f t="shared" si="0"/>
        <v>T4</v>
      </c>
      <c r="D5" t="s">
        <v>424</v>
      </c>
      <c r="E5" t="str">
        <f>Categories!$A$9</f>
        <v>Miscellaneous</v>
      </c>
      <c r="G5" s="2">
        <v>-30</v>
      </c>
      <c r="H5" s="3">
        <f t="shared" si="1"/>
        <v>13556.07</v>
      </c>
      <c r="K5" t="str">
        <f>Categories!$A$9</f>
        <v>Miscellaneous</v>
      </c>
    </row>
    <row r="6" spans="1:11">
      <c r="A6" s="1">
        <v>42985</v>
      </c>
      <c r="B6" s="9">
        <v>42985</v>
      </c>
      <c r="C6" t="str">
        <f t="shared" si="0"/>
        <v>T5</v>
      </c>
      <c r="D6" t="s">
        <v>425</v>
      </c>
      <c r="E6" t="str">
        <f>Categories!$A$8</f>
        <v>Transfer</v>
      </c>
      <c r="F6" t="s">
        <v>426</v>
      </c>
      <c r="G6" s="2">
        <v>-13556.07</v>
      </c>
      <c r="H6" s="3">
        <f t="shared" si="1"/>
        <v>0</v>
      </c>
      <c r="K6" t="str">
        <f>Categories!$A$8</f>
        <v>Transfer</v>
      </c>
    </row>
    <row r="7" spans="1:11">
      <c r="A7" s="69" t="s">
        <v>427</v>
      </c>
      <c r="B7" s="69"/>
      <c r="C7" s="69"/>
      <c r="D7" s="69"/>
      <c r="E7" s="52"/>
      <c r="F7" s="52"/>
      <c r="G7" s="52"/>
      <c r="H7" s="52"/>
    </row>
    <row r="8" spans="1:11">
      <c r="H8" s="3" t="str">
        <f>IF(ISBLANK(G8), "", A7+G8)</f>
        <v/>
      </c>
    </row>
    <row r="9" spans="1:11">
      <c r="H9" s="3" t="str">
        <f t="shared" si="1"/>
        <v/>
      </c>
    </row>
    <row r="10" spans="1:11">
      <c r="H10" s="3" t="str">
        <f t="shared" si="1"/>
        <v/>
      </c>
    </row>
    <row r="11" spans="1:11">
      <c r="H11" s="3" t="str">
        <f t="shared" si="1"/>
        <v/>
      </c>
    </row>
    <row r="12" spans="1:11">
      <c r="H12" s="3" t="str">
        <f t="shared" si="1"/>
        <v/>
      </c>
    </row>
    <row r="13" spans="1:11">
      <c r="H13" s="3" t="str">
        <f t="shared" si="1"/>
        <v/>
      </c>
    </row>
    <row r="14" spans="1:11">
      <c r="H14" s="3" t="str">
        <f t="shared" si="1"/>
        <v/>
      </c>
    </row>
    <row r="15" spans="1:11">
      <c r="H15" s="3" t="str">
        <f t="shared" si="1"/>
        <v/>
      </c>
    </row>
    <row r="16" spans="1:11">
      <c r="H16" s="3" t="str">
        <f t="shared" si="1"/>
        <v/>
      </c>
    </row>
    <row r="17" spans="8:8">
      <c r="H17" s="3" t="str">
        <f t="shared" si="1"/>
        <v/>
      </c>
    </row>
    <row r="18" spans="8:8">
      <c r="H18" s="3" t="str">
        <f t="shared" si="1"/>
        <v/>
      </c>
    </row>
    <row r="19" spans="8:8">
      <c r="H19" s="3" t="str">
        <f t="shared" si="1"/>
        <v/>
      </c>
    </row>
  </sheetData>
  <mergeCells count="1">
    <mergeCell ref="A7:D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1"/>
  <sheetViews>
    <sheetView workbookViewId="0" xr3:uid="{78B4E459-6924-5F8B-B7BA-2DD04133E49E}">
      <selection activeCell="G34" sqref="G34"/>
    </sheetView>
  </sheetViews>
  <sheetFormatPr defaultRowHeight="15"/>
  <cols>
    <col min="1" max="1" width="16.42578125" bestFit="1" customWidth="1"/>
  </cols>
  <sheetData>
    <row r="1" spans="1:1">
      <c r="A1" t="s">
        <v>49</v>
      </c>
    </row>
    <row r="2" spans="1:1">
      <c r="A2" t="s">
        <v>428</v>
      </c>
    </row>
    <row r="3" spans="1:1">
      <c r="A3" t="s">
        <v>429</v>
      </c>
    </row>
    <row r="4" spans="1:1">
      <c r="A4" t="s">
        <v>430</v>
      </c>
    </row>
    <row r="5" spans="1:1">
      <c r="A5" t="s">
        <v>431</v>
      </c>
    </row>
    <row r="6" spans="1:1">
      <c r="A6" t="s">
        <v>52</v>
      </c>
    </row>
    <row r="7" spans="1:1">
      <c r="A7" t="s">
        <v>432</v>
      </c>
    </row>
    <row r="8" spans="1:1">
      <c r="A8" t="s">
        <v>433</v>
      </c>
    </row>
    <row r="9" spans="1:1">
      <c r="A9" t="s">
        <v>434</v>
      </c>
    </row>
    <row r="10" spans="1:1">
      <c r="A10" t="s">
        <v>435</v>
      </c>
    </row>
    <row r="11" spans="1:1">
      <c r="A11" t="s">
        <v>436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7"/>
  <sheetViews>
    <sheetView topLeftCell="A6" workbookViewId="0" xr3:uid="{9B253EF2-77E0-53E3-AE26-4D66ECD923F3}">
      <selection activeCell="E19" sqref="E19"/>
    </sheetView>
  </sheetViews>
  <sheetFormatPr defaultRowHeight="15"/>
  <cols>
    <col min="1" max="1" width="37.85546875" customWidth="1"/>
    <col min="2" max="2" width="10.140625" customWidth="1"/>
    <col min="3" max="3" width="10.140625" style="2" customWidth="1"/>
    <col min="4" max="4" width="13.5703125" style="2" customWidth="1"/>
    <col min="5" max="5" width="37.7109375" customWidth="1"/>
    <col min="6" max="6" width="13.7109375" style="20" customWidth="1"/>
    <col min="7" max="7" width="14.140625" style="20" customWidth="1"/>
    <col min="8" max="8" width="10.140625" bestFit="1" customWidth="1"/>
  </cols>
  <sheetData>
    <row r="1" spans="1:7" ht="30" customHeight="1">
      <c r="A1" s="27" t="s">
        <v>437</v>
      </c>
      <c r="B1" s="28" t="s">
        <v>438</v>
      </c>
      <c r="C1" s="29" t="s">
        <v>439</v>
      </c>
      <c r="D1" s="29" t="s">
        <v>440</v>
      </c>
      <c r="E1" s="30" t="s">
        <v>441</v>
      </c>
      <c r="F1" s="23" t="s">
        <v>442</v>
      </c>
      <c r="G1" s="24" t="s">
        <v>443</v>
      </c>
    </row>
    <row r="2" spans="1:7">
      <c r="A2" s="31" t="s">
        <v>444</v>
      </c>
      <c r="B2" s="21">
        <v>105</v>
      </c>
      <c r="C2" s="22">
        <v>55</v>
      </c>
      <c r="D2" s="22" t="s">
        <v>445</v>
      </c>
      <c r="E2" s="32"/>
      <c r="F2" s="46">
        <f>IF(D2="Profit",B2*C2,"")</f>
        <v>5775</v>
      </c>
      <c r="G2" s="45" t="str">
        <f>IF(D2="Loss",B2*C2,"")</f>
        <v/>
      </c>
    </row>
    <row r="3" spans="1:7">
      <c r="A3" s="31" t="s">
        <v>446</v>
      </c>
      <c r="B3" s="21">
        <v>90</v>
      </c>
      <c r="C3" s="22">
        <v>30</v>
      </c>
      <c r="D3" s="22" t="s">
        <v>445</v>
      </c>
      <c r="E3" s="32"/>
      <c r="F3" s="46">
        <f t="shared" ref="F3:F4" si="0">IF(D3="Profit",B3*C3,"")</f>
        <v>2700</v>
      </c>
      <c r="G3" s="45" t="str">
        <f>IF(D3="Loss",B3*C3,"")</f>
        <v/>
      </c>
    </row>
    <row r="4" spans="1:7">
      <c r="A4" s="31" t="s">
        <v>447</v>
      </c>
      <c r="B4" s="21">
        <v>20</v>
      </c>
      <c r="C4" s="22">
        <v>55</v>
      </c>
      <c r="D4" s="22" t="s">
        <v>445</v>
      </c>
      <c r="E4" s="32"/>
      <c r="F4" s="46">
        <f t="shared" si="0"/>
        <v>1100</v>
      </c>
      <c r="G4" s="45" t="str">
        <f>IF(D4="Loss",B4*C4,"")</f>
        <v/>
      </c>
    </row>
    <row r="5" spans="1:7">
      <c r="A5" s="31" t="s">
        <v>448</v>
      </c>
      <c r="B5" s="21">
        <v>105</v>
      </c>
      <c r="C5" s="22">
        <v>37</v>
      </c>
      <c r="D5" s="22" t="s">
        <v>449</v>
      </c>
      <c r="E5" s="32" t="s">
        <v>450</v>
      </c>
      <c r="F5" s="46" t="str">
        <f t="shared" ref="F5:F18" si="1">IF(D5="Profit",B5*C5,"")</f>
        <v/>
      </c>
      <c r="G5" s="45">
        <f t="shared" ref="G5:G18" si="2">IF(D5="Loss",B5*C5,"")</f>
        <v>3885</v>
      </c>
    </row>
    <row r="6" spans="1:7">
      <c r="A6" s="31" t="s">
        <v>451</v>
      </c>
      <c r="B6" s="21">
        <v>1</v>
      </c>
      <c r="C6" s="22">
        <v>1000</v>
      </c>
      <c r="D6" s="22" t="s">
        <v>445</v>
      </c>
      <c r="E6" s="32" t="s">
        <v>452</v>
      </c>
      <c r="F6" s="46">
        <f t="shared" si="1"/>
        <v>1000</v>
      </c>
      <c r="G6" s="45" t="str">
        <f t="shared" si="2"/>
        <v/>
      </c>
    </row>
    <row r="7" spans="1:7">
      <c r="A7" s="31" t="s">
        <v>453</v>
      </c>
      <c r="B7" s="21">
        <v>22</v>
      </c>
      <c r="C7" s="22">
        <v>54</v>
      </c>
      <c r="D7" s="22" t="s">
        <v>449</v>
      </c>
      <c r="E7" s="32" t="s">
        <v>450</v>
      </c>
      <c r="F7" s="46" t="str">
        <f t="shared" si="1"/>
        <v/>
      </c>
      <c r="G7" s="45">
        <f t="shared" si="2"/>
        <v>1188</v>
      </c>
    </row>
    <row r="8" spans="1:7">
      <c r="A8" s="31" t="s">
        <v>454</v>
      </c>
      <c r="B8" s="21">
        <v>6</v>
      </c>
      <c r="C8" s="22">
        <v>100</v>
      </c>
      <c r="D8" s="22" t="s">
        <v>445</v>
      </c>
      <c r="E8" s="32"/>
      <c r="F8" s="46">
        <f t="shared" si="1"/>
        <v>600</v>
      </c>
      <c r="G8" s="45" t="str">
        <f t="shared" si="2"/>
        <v/>
      </c>
    </row>
    <row r="9" spans="1:7">
      <c r="A9" s="31" t="s">
        <v>455</v>
      </c>
      <c r="B9" s="21">
        <v>6</v>
      </c>
      <c r="C9" s="22">
        <v>80</v>
      </c>
      <c r="D9" s="22" t="s">
        <v>449</v>
      </c>
      <c r="E9" s="32"/>
      <c r="F9" s="46" t="str">
        <f t="shared" si="1"/>
        <v/>
      </c>
      <c r="G9" s="45">
        <f t="shared" si="2"/>
        <v>480</v>
      </c>
    </row>
    <row r="10" spans="1:7">
      <c r="A10" s="31" t="s">
        <v>456</v>
      </c>
      <c r="B10" s="21">
        <v>6</v>
      </c>
      <c r="C10" s="22">
        <v>150</v>
      </c>
      <c r="D10" s="22" t="s">
        <v>449</v>
      </c>
      <c r="E10" s="32"/>
      <c r="F10" s="46" t="str">
        <f t="shared" si="1"/>
        <v/>
      </c>
      <c r="G10" s="45">
        <f t="shared" si="2"/>
        <v>900</v>
      </c>
    </row>
    <row r="11" spans="1:7">
      <c r="A11" s="31" t="s">
        <v>457</v>
      </c>
      <c r="B11" s="21">
        <v>1</v>
      </c>
      <c r="C11" s="22">
        <v>250</v>
      </c>
      <c r="D11" s="22" t="s">
        <v>449</v>
      </c>
      <c r="E11" s="32" t="s">
        <v>458</v>
      </c>
      <c r="F11" s="46" t="str">
        <f t="shared" si="1"/>
        <v/>
      </c>
      <c r="G11" s="45">
        <f t="shared" si="2"/>
        <v>250</v>
      </c>
    </row>
    <row r="12" spans="1:7">
      <c r="A12" s="31" t="s">
        <v>459</v>
      </c>
      <c r="B12" s="21">
        <v>1</v>
      </c>
      <c r="C12" s="22">
        <v>560</v>
      </c>
      <c r="D12" s="22" t="s">
        <v>449</v>
      </c>
      <c r="E12" s="32"/>
      <c r="F12" s="46" t="str">
        <f t="shared" si="1"/>
        <v/>
      </c>
      <c r="G12" s="45">
        <f t="shared" si="2"/>
        <v>560</v>
      </c>
    </row>
    <row r="13" spans="1:7">
      <c r="A13" s="31" t="s">
        <v>460</v>
      </c>
      <c r="B13" s="21">
        <v>10</v>
      </c>
      <c r="C13" s="22">
        <v>20</v>
      </c>
      <c r="D13" s="22" t="s">
        <v>445</v>
      </c>
      <c r="E13" s="32"/>
      <c r="F13" s="46">
        <f t="shared" si="1"/>
        <v>200</v>
      </c>
      <c r="G13" s="45" t="str">
        <f t="shared" si="2"/>
        <v/>
      </c>
    </row>
    <row r="14" spans="1:7">
      <c r="A14" s="31" t="s">
        <v>461</v>
      </c>
      <c r="B14" s="21">
        <v>1</v>
      </c>
      <c r="C14" s="22">
        <v>120</v>
      </c>
      <c r="D14" s="22" t="s">
        <v>449</v>
      </c>
      <c r="E14" s="32"/>
      <c r="F14" s="46" t="str">
        <f t="shared" si="1"/>
        <v/>
      </c>
      <c r="G14" s="45">
        <f t="shared" si="2"/>
        <v>120</v>
      </c>
    </row>
    <row r="15" spans="1:7">
      <c r="A15" s="31" t="s">
        <v>462</v>
      </c>
      <c r="B15" s="21">
        <v>1</v>
      </c>
      <c r="C15" s="22">
        <v>200</v>
      </c>
      <c r="D15" s="22" t="s">
        <v>445</v>
      </c>
      <c r="E15" s="32" t="s">
        <v>463</v>
      </c>
      <c r="F15" s="46">
        <f t="shared" si="1"/>
        <v>200</v>
      </c>
      <c r="G15" s="45" t="str">
        <f t="shared" si="2"/>
        <v/>
      </c>
    </row>
    <row r="16" spans="1:7">
      <c r="A16" s="31" t="s">
        <v>464</v>
      </c>
      <c r="B16" s="21">
        <v>1</v>
      </c>
      <c r="C16" s="22">
        <v>200</v>
      </c>
      <c r="D16" s="22" t="s">
        <v>445</v>
      </c>
      <c r="E16" s="32"/>
      <c r="F16" s="46">
        <f t="shared" si="1"/>
        <v>200</v>
      </c>
      <c r="G16" s="45" t="str">
        <f t="shared" si="2"/>
        <v/>
      </c>
    </row>
    <row r="17" spans="1:7">
      <c r="A17" s="31" t="s">
        <v>465</v>
      </c>
      <c r="B17" s="21">
        <v>1</v>
      </c>
      <c r="C17" s="22">
        <v>1200</v>
      </c>
      <c r="D17" s="22" t="s">
        <v>449</v>
      </c>
      <c r="E17" s="32" t="s">
        <v>466</v>
      </c>
      <c r="F17" s="46" t="str">
        <f t="shared" si="1"/>
        <v/>
      </c>
      <c r="G17" s="45">
        <f t="shared" si="2"/>
        <v>1200</v>
      </c>
    </row>
    <row r="18" spans="1:7">
      <c r="A18" s="31" t="s">
        <v>467</v>
      </c>
      <c r="B18" s="21">
        <v>1</v>
      </c>
      <c r="C18" s="22">
        <v>1000</v>
      </c>
      <c r="D18" s="22" t="s">
        <v>445</v>
      </c>
      <c r="E18" s="32" t="s">
        <v>465</v>
      </c>
      <c r="F18" s="46">
        <f t="shared" si="1"/>
        <v>1000</v>
      </c>
      <c r="G18" s="45" t="str">
        <f t="shared" si="2"/>
        <v/>
      </c>
    </row>
    <row r="19" spans="1:7">
      <c r="A19" s="31" t="s">
        <v>468</v>
      </c>
      <c r="B19" s="21">
        <v>30</v>
      </c>
      <c r="C19" s="22">
        <v>20</v>
      </c>
      <c r="D19" s="22" t="s">
        <v>445</v>
      </c>
      <c r="E19" s="32"/>
      <c r="F19" s="46">
        <f t="shared" ref="F19:F27" si="3">IF(D19="Profit",B19*C19,"")</f>
        <v>600</v>
      </c>
      <c r="G19" s="45" t="str">
        <f t="shared" ref="G19:G27" si="4">IF(D19="Loss",B19*C19,"")</f>
        <v/>
      </c>
    </row>
    <row r="20" spans="1:7">
      <c r="A20" s="31" t="s">
        <v>469</v>
      </c>
      <c r="B20" s="21">
        <v>1</v>
      </c>
      <c r="C20" s="22">
        <v>3500</v>
      </c>
      <c r="D20" s="22" t="s">
        <v>449</v>
      </c>
      <c r="E20" s="32"/>
      <c r="F20" s="46" t="str">
        <f t="shared" si="3"/>
        <v/>
      </c>
      <c r="G20" s="45">
        <f t="shared" si="4"/>
        <v>3500</v>
      </c>
    </row>
    <row r="21" spans="1:7">
      <c r="A21" s="31" t="s">
        <v>470</v>
      </c>
      <c r="B21" s="21">
        <v>50</v>
      </c>
      <c r="C21" s="22">
        <v>40</v>
      </c>
      <c r="D21" s="22" t="s">
        <v>445</v>
      </c>
      <c r="E21" s="32"/>
      <c r="F21" s="46">
        <f t="shared" si="3"/>
        <v>2000</v>
      </c>
      <c r="G21" s="45" t="str">
        <f t="shared" si="4"/>
        <v/>
      </c>
    </row>
    <row r="22" spans="1:7">
      <c r="A22" s="31" t="s">
        <v>471</v>
      </c>
      <c r="B22" s="21">
        <v>20</v>
      </c>
      <c r="C22" s="22">
        <v>35</v>
      </c>
      <c r="D22" s="22" t="s">
        <v>449</v>
      </c>
      <c r="E22" s="32"/>
      <c r="F22" s="46" t="str">
        <f t="shared" si="3"/>
        <v/>
      </c>
      <c r="G22" s="45">
        <f t="shared" si="4"/>
        <v>700</v>
      </c>
    </row>
    <row r="23" spans="1:7">
      <c r="A23" s="31" t="s">
        <v>472</v>
      </c>
      <c r="B23" s="21">
        <v>10</v>
      </c>
      <c r="C23" s="22">
        <v>35</v>
      </c>
      <c r="D23" s="22" t="s">
        <v>449</v>
      </c>
      <c r="E23" s="32"/>
      <c r="F23" s="46" t="str">
        <f t="shared" si="3"/>
        <v/>
      </c>
      <c r="G23" s="45">
        <f t="shared" si="4"/>
        <v>350</v>
      </c>
    </row>
    <row r="24" spans="1:7">
      <c r="A24" s="31" t="s">
        <v>473</v>
      </c>
      <c r="B24" s="21">
        <v>1</v>
      </c>
      <c r="C24" s="22">
        <v>100</v>
      </c>
      <c r="D24" s="22" t="s">
        <v>449</v>
      </c>
      <c r="E24" s="32"/>
      <c r="F24" s="46" t="str">
        <f t="shared" si="3"/>
        <v/>
      </c>
      <c r="G24" s="45">
        <f t="shared" si="4"/>
        <v>100</v>
      </c>
    </row>
    <row r="25" spans="1:7">
      <c r="A25" s="31" t="s">
        <v>474</v>
      </c>
      <c r="B25" s="21">
        <v>2</v>
      </c>
      <c r="C25" s="22">
        <v>300</v>
      </c>
      <c r="D25" s="22" t="s">
        <v>449</v>
      </c>
      <c r="E25" s="32"/>
      <c r="F25" s="46" t="str">
        <f t="shared" si="3"/>
        <v/>
      </c>
      <c r="G25" s="45">
        <f t="shared" si="4"/>
        <v>600</v>
      </c>
    </row>
    <row r="26" spans="1:7">
      <c r="A26" s="31" t="s">
        <v>475</v>
      </c>
      <c r="B26" s="21">
        <v>2</v>
      </c>
      <c r="C26" s="22">
        <v>150</v>
      </c>
      <c r="D26" s="22" t="s">
        <v>449</v>
      </c>
      <c r="E26" s="32" t="s">
        <v>476</v>
      </c>
      <c r="F26" s="46" t="str">
        <f t="shared" si="3"/>
        <v/>
      </c>
      <c r="G26" s="45">
        <f t="shared" si="4"/>
        <v>300</v>
      </c>
    </row>
    <row r="27" spans="1:7">
      <c r="A27" s="31" t="s">
        <v>477</v>
      </c>
      <c r="B27" s="21">
        <v>1</v>
      </c>
      <c r="C27" s="22">
        <v>150</v>
      </c>
      <c r="D27" s="22" t="s">
        <v>449</v>
      </c>
      <c r="E27" s="32" t="s">
        <v>478</v>
      </c>
      <c r="F27" s="46" t="str">
        <f t="shared" si="3"/>
        <v/>
      </c>
      <c r="G27" s="45">
        <f t="shared" si="4"/>
        <v>150</v>
      </c>
    </row>
    <row r="28" spans="1:7">
      <c r="A28" s="31"/>
      <c r="B28" s="21"/>
      <c r="C28" s="22"/>
      <c r="D28" s="22"/>
      <c r="E28" s="32"/>
      <c r="F28" s="46"/>
      <c r="G28" s="45"/>
    </row>
    <row r="29" spans="1:7">
      <c r="A29" s="31"/>
      <c r="B29" s="21"/>
      <c r="C29" s="22"/>
      <c r="D29" s="22"/>
      <c r="E29" s="32"/>
      <c r="F29" s="46"/>
      <c r="G29" s="45"/>
    </row>
    <row r="30" spans="1:7">
      <c r="A30" s="31"/>
      <c r="B30" s="21"/>
      <c r="C30" s="22"/>
      <c r="D30" s="22"/>
      <c r="E30" s="32"/>
      <c r="F30" s="46"/>
      <c r="G30" s="45"/>
    </row>
    <row r="31" spans="1:7">
      <c r="A31" s="31"/>
      <c r="B31" s="21"/>
      <c r="C31" s="22"/>
      <c r="D31" s="22"/>
      <c r="E31" s="32"/>
      <c r="F31" s="46"/>
      <c r="G31" s="45"/>
    </row>
    <row r="32" spans="1:7">
      <c r="A32" s="31"/>
      <c r="B32" s="21"/>
      <c r="C32" s="22"/>
      <c r="D32" s="22"/>
      <c r="E32" s="32"/>
      <c r="F32" s="46"/>
      <c r="G32" s="45"/>
    </row>
    <row r="33" spans="1:7" ht="5.25" customHeight="1" thickBot="1">
      <c r="A33" s="33"/>
      <c r="B33" s="34"/>
      <c r="C33" s="35"/>
      <c r="D33" s="35"/>
      <c r="E33" s="36" t="s">
        <v>479</v>
      </c>
      <c r="F33" s="25"/>
      <c r="G33" s="26"/>
    </row>
    <row r="34" spans="1:7" ht="19.5" thickBot="1">
      <c r="A34" s="37"/>
      <c r="B34" s="38"/>
      <c r="C34" s="39"/>
      <c r="D34" s="39"/>
      <c r="E34" s="40" t="s">
        <v>480</v>
      </c>
      <c r="F34" s="47">
        <f>SUM(F2:F32)</f>
        <v>15375</v>
      </c>
      <c r="G34" s="48">
        <f>SUM(G2:G32)</f>
        <v>14283</v>
      </c>
    </row>
    <row r="35" spans="1:7" ht="16.5" thickBot="1">
      <c r="A35" s="41"/>
      <c r="B35" s="42"/>
      <c r="C35" s="43"/>
      <c r="D35" s="43"/>
      <c r="E35" s="42" t="s">
        <v>481</v>
      </c>
      <c r="F35" s="70">
        <f>(F34-G34)</f>
        <v>1092</v>
      </c>
      <c r="G35" s="71"/>
    </row>
    <row r="36" spans="1:7" ht="16.5" thickBot="1">
      <c r="A36" s="41"/>
      <c r="B36" s="42"/>
      <c r="C36" s="43"/>
      <c r="D36" s="43"/>
      <c r="E36" s="42" t="s">
        <v>482</v>
      </c>
      <c r="F36" s="70">
        <v>15721.57</v>
      </c>
      <c r="G36" s="71"/>
    </row>
    <row r="37" spans="1:7" ht="16.5" thickBot="1">
      <c r="A37" s="41"/>
      <c r="B37" s="42"/>
      <c r="C37" s="43"/>
      <c r="D37" s="43"/>
      <c r="E37" s="44" t="s">
        <v>483</v>
      </c>
      <c r="F37" s="70">
        <f>SUM(F36+F35)</f>
        <v>16813.57</v>
      </c>
      <c r="G37" s="71"/>
    </row>
  </sheetData>
  <mergeCells count="3">
    <mergeCell ref="F37:G37"/>
    <mergeCell ref="F35:G35"/>
    <mergeCell ref="F36:G36"/>
  </mergeCells>
  <conditionalFormatting sqref="F35:G35">
    <cfRule type="iconSet" priority="1">
      <iconSet iconSet="3Symbols">
        <cfvo type="percent" val="0"/>
        <cfvo type="num" val="0"/>
        <cfvo type="num" val="0"/>
      </iconSet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3ED95-173A-4CC7-B437-C669D3D5B87B}">
  <dimension ref="A1:AG372"/>
  <sheetViews>
    <sheetView topLeftCell="T131" workbookViewId="0" xr3:uid="{CD040F7A-E420-598C-B6D1-C52F65B09F78}">
      <selection activeCell="V150" sqref="V150"/>
    </sheetView>
  </sheetViews>
  <sheetFormatPr defaultRowHeight="15"/>
  <cols>
    <col min="1" max="1" width="18" bestFit="1" customWidth="1"/>
    <col min="2" max="2" width="31.140625" style="2" customWidth="1"/>
    <col min="3" max="4" width="13.42578125" style="53" customWidth="1"/>
    <col min="5" max="5" width="4" style="53" customWidth="1"/>
    <col min="6" max="7" width="13.42578125" style="53" customWidth="1"/>
    <col min="8" max="8" width="4" style="53" customWidth="1"/>
    <col min="9" max="10" width="13.42578125" style="53" customWidth="1"/>
    <col min="11" max="11" width="4" style="53" customWidth="1"/>
    <col min="12" max="13" width="13.42578125" style="53" customWidth="1"/>
    <col min="19" max="19" width="13.5703125" style="1" bestFit="1" customWidth="1"/>
    <col min="20" max="20" width="10.7109375" style="1" bestFit="1" customWidth="1"/>
    <col min="21" max="21" width="10.7109375" style="1" customWidth="1"/>
    <col min="22" max="22" width="77.85546875" bestFit="1" customWidth="1"/>
    <col min="23" max="23" width="16.42578125" bestFit="1" customWidth="1"/>
    <col min="24" max="24" width="22.7109375" style="53" bestFit="1" customWidth="1"/>
    <col min="25" max="25" width="10.7109375" style="53" bestFit="1" customWidth="1"/>
    <col min="26" max="26" width="9.7109375" style="53" bestFit="1" customWidth="1"/>
    <col min="27" max="27" width="13.140625" style="53" customWidth="1"/>
    <col min="28" max="28" width="9.140625" style="53"/>
    <col min="32" max="32" width="22.7109375" style="53" bestFit="1" customWidth="1"/>
    <col min="33" max="33" width="10.7109375" style="53" bestFit="1" customWidth="1"/>
  </cols>
  <sheetData>
    <row r="1" spans="1:33">
      <c r="A1" t="s">
        <v>484</v>
      </c>
      <c r="C1" s="72" t="s">
        <v>14</v>
      </c>
      <c r="D1" s="72"/>
      <c r="E1" s="54"/>
      <c r="F1" s="72" t="s">
        <v>15</v>
      </c>
      <c r="G1" s="72"/>
      <c r="H1" s="54"/>
      <c r="I1" s="72" t="s">
        <v>16</v>
      </c>
      <c r="J1" s="72"/>
      <c r="K1" s="54"/>
      <c r="L1" s="72" t="s">
        <v>485</v>
      </c>
      <c r="M1" s="72"/>
      <c r="S1" s="61" t="s">
        <v>19</v>
      </c>
      <c r="T1" s="61" t="s">
        <v>20</v>
      </c>
      <c r="U1" s="61" t="s">
        <v>486</v>
      </c>
      <c r="V1" s="61" t="s">
        <v>22</v>
      </c>
      <c r="W1" s="61" t="s">
        <v>23</v>
      </c>
      <c r="X1" s="62" t="s">
        <v>27</v>
      </c>
      <c r="Y1" s="62" t="s">
        <v>487</v>
      </c>
      <c r="Z1" s="62" t="s">
        <v>488</v>
      </c>
      <c r="AA1" s="62" t="s">
        <v>443</v>
      </c>
      <c r="AF1" s="62" t="s">
        <v>27</v>
      </c>
      <c r="AG1" s="62" t="s">
        <v>487</v>
      </c>
    </row>
    <row r="2" spans="1:33">
      <c r="C2" s="53" t="s">
        <v>488</v>
      </c>
      <c r="D2" s="53" t="s">
        <v>443</v>
      </c>
      <c r="F2" s="53" t="s">
        <v>488</v>
      </c>
      <c r="G2" s="53" t="s">
        <v>443</v>
      </c>
      <c r="I2" s="53" t="s">
        <v>488</v>
      </c>
      <c r="J2" s="53" t="s">
        <v>443</v>
      </c>
      <c r="L2" s="53" t="s">
        <v>488</v>
      </c>
      <c r="M2" s="53" t="s">
        <v>443</v>
      </c>
      <c r="S2" s="1">
        <f>'BOQ Cheque'!A2</f>
        <v>42917</v>
      </c>
      <c r="T2" s="1">
        <f>'BOQ Cheque'!B2</f>
        <v>42917</v>
      </c>
      <c r="U2" s="1" t="s">
        <v>14</v>
      </c>
      <c r="V2" s="1" t="str">
        <f>'BOQ Cheque'!D2</f>
        <v>Opening Balance</v>
      </c>
      <c r="W2" s="1" t="str">
        <f>'BOQ Cheque'!E2</f>
        <v>Transfer</v>
      </c>
      <c r="X2" s="53" t="str">
        <f>'BOQ Cheque'!I2</f>
        <v>Transfer</v>
      </c>
      <c r="Y2" s="53">
        <f>'BOQ Cheque'!G2</f>
        <v>2315.5</v>
      </c>
      <c r="Z2" s="53">
        <f>IF(Y2&gt;0,Y2,"")</f>
        <v>2315.5</v>
      </c>
      <c r="AA2" s="53" t="str">
        <f>IF(Y2&lt;=0,Y2,"")</f>
        <v/>
      </c>
      <c r="AF2" s="53" t="str">
        <f t="shared" ref="AF2:AF19" si="0">X3</f>
        <v>AGM</v>
      </c>
      <c r="AG2" s="53">
        <f t="shared" ref="AG2:AG19" si="1">Y3</f>
        <v>-242</v>
      </c>
    </row>
    <row r="3" spans="1:33">
      <c r="C3" s="53" t="str">
        <f>IF(AND('BOQ Cheque'!$E3&lt;&gt;Categories!$A$8,'BOQ Cheque'!$G3&gt;=0),'BOQ Cheque'!$G3,"")</f>
        <v/>
      </c>
      <c r="D3" s="53">
        <f>IF(AND('BOQ Cheque'!$E3&lt;&gt;Categories!$A$8,'BOQ Cheque'!$G3&lt;=0),'BOQ Cheque'!$G3,"")</f>
        <v>-242</v>
      </c>
      <c r="F3" s="53">
        <f>IF(AND(Cash!$D3&lt;&gt;Categories!$A$8,Cash!$F3&gt;=0),Cash!$F3,"")</f>
        <v>62.3</v>
      </c>
      <c r="G3" s="53" t="str">
        <f>IF(AND(Cash!$D3&lt;&gt;Categories!$A$8,Cash!$F3&lt;0),Cash!$F3,"")</f>
        <v/>
      </c>
      <c r="I3" s="53">
        <f>IF(AND('BOQ Savings'!$E4&lt;&gt;Categories!$A$8,'BOQ Savings'!$G4&gt;=0),'BOQ Savings'!$G4,"")</f>
        <v>14.42</v>
      </c>
      <c r="J3" s="53" t="str">
        <f>IF(AND('BOQ Savings'!$E4&lt;&gt;Categories!$A$8,'BOQ Savings'!$G4&lt;0),'BOQ Savings'!$G4,"")</f>
        <v/>
      </c>
      <c r="L3" s="53">
        <f>IF(AND('BOQ Term'!$E3&lt;&gt;Categories!$A$8,'BOQ Term'!$G3&gt;=0),'BOQ Term'!$G3,"")</f>
        <v>166.2</v>
      </c>
      <c r="M3" s="53" t="str">
        <f>IF(AND('BOQ Term'!$E3&lt;&gt;Categories!$A$8,'BOQ Term'!$G3&lt;0),'BOQ Term'!$G3,"")</f>
        <v/>
      </c>
      <c r="S3" s="1">
        <f>'BOQ Cheque'!A3</f>
        <v>42934</v>
      </c>
      <c r="T3" s="1">
        <f>'BOQ Cheque'!B3</f>
        <v>42925</v>
      </c>
      <c r="U3" s="1" t="s">
        <v>14</v>
      </c>
      <c r="V3" s="1" t="str">
        <f>'BOQ Cheque'!D3</f>
        <v>AGM - Hire of Perth and Tatts</v>
      </c>
      <c r="W3" s="1" t="str">
        <f>'BOQ Cheque'!E3</f>
        <v>Venue Hire</v>
      </c>
      <c r="X3" s="53" t="str">
        <f>'BOQ Cheque'!I3</f>
        <v>AGM</v>
      </c>
      <c r="Y3" s="53">
        <f>'BOQ Cheque'!G3</f>
        <v>-242</v>
      </c>
      <c r="Z3" s="53" t="str">
        <f t="shared" ref="Z3:Z66" si="2">IF(Y3&gt;0,Y3,"")</f>
        <v/>
      </c>
      <c r="AA3" s="53">
        <f t="shared" ref="AA3:AA66" si="3">IF(Y3&lt;=0,Y3,"")</f>
        <v>-242</v>
      </c>
      <c r="AF3" s="53" t="str">
        <f t="shared" si="0"/>
        <v>AGM</v>
      </c>
      <c r="AG3" s="53">
        <f t="shared" si="1"/>
        <v>-123</v>
      </c>
    </row>
    <row r="4" spans="1:33">
      <c r="C4" s="53" t="str">
        <f>IF(AND('BOQ Cheque'!$E4&lt;&gt;Categories!$A$8,'BOQ Cheque'!$G4&gt;=0),'BOQ Cheque'!$G4,"")</f>
        <v/>
      </c>
      <c r="D4" s="53">
        <f>IF(AND('BOQ Cheque'!$E4&lt;&gt;Categories!$A$8,'BOQ Cheque'!$G4&lt;=0),'BOQ Cheque'!$G4,"")</f>
        <v>-123</v>
      </c>
      <c r="F4" s="53">
        <f>IF(AND(Cash!$D4&lt;&gt;Categories!$A$8,Cash!$F4&gt;=0),Cash!$F4,"")</f>
        <v>25</v>
      </c>
      <c r="G4" s="53" t="str">
        <f>IF(AND(Cash!$D4&lt;&gt;Categories!$A$8,Cash!$F4&lt;0),Cash!$F4,"")</f>
        <v/>
      </c>
      <c r="I4" s="53">
        <f>IF(AND('BOQ Savings'!$E5&lt;&gt;Categories!$A$8,'BOQ Savings'!$G5&gt;=0),'BOQ Savings'!$G5,"")</f>
        <v>24.87</v>
      </c>
      <c r="J4" s="53" t="str">
        <f>IF(AND('BOQ Savings'!$E5&lt;&gt;Categories!$A$8,'BOQ Savings'!$G5&lt;0),'BOQ Savings'!$G5,"")</f>
        <v/>
      </c>
      <c r="L4" s="53">
        <f>IF(AND('BOQ Term'!$E4&lt;&gt;Categories!$A$8,'BOQ Term'!$G4&gt;=0),'BOQ Term'!$G4,"")</f>
        <v>13.8</v>
      </c>
      <c r="M4" s="53" t="str">
        <f>IF(AND('BOQ Term'!$E4&lt;&gt;Categories!$A$8,'BOQ Term'!$G4&lt;0),'BOQ Term'!$G4,"")</f>
        <v/>
      </c>
      <c r="S4" s="1">
        <f>'BOQ Cheque'!A4</f>
        <v>42934</v>
      </c>
      <c r="T4" s="1">
        <f>'BOQ Cheque'!B4</f>
        <v>42948</v>
      </c>
      <c r="U4" s="1" t="s">
        <v>14</v>
      </c>
      <c r="V4" s="1" t="str">
        <f>'BOQ Cheque'!D4</f>
        <v>AGM - Bar tab (reimburse to John Sherry)</v>
      </c>
      <c r="W4" s="1" t="str">
        <f>'BOQ Cheque'!E4</f>
        <v>Meeting Expense</v>
      </c>
      <c r="X4" s="53" t="str">
        <f>'BOQ Cheque'!I4</f>
        <v>AGM</v>
      </c>
      <c r="Y4" s="53">
        <f>'BOQ Cheque'!G4</f>
        <v>-123</v>
      </c>
      <c r="Z4" s="53" t="str">
        <f t="shared" si="2"/>
        <v/>
      </c>
      <c r="AA4" s="53">
        <f t="shared" si="3"/>
        <v>-123</v>
      </c>
      <c r="AF4" s="53" t="str">
        <f t="shared" si="0"/>
        <v>AGM</v>
      </c>
      <c r="AG4" s="53">
        <f t="shared" si="1"/>
        <v>-71.5</v>
      </c>
    </row>
    <row r="5" spans="1:33">
      <c r="C5" s="53" t="str">
        <f>IF(AND('BOQ Cheque'!$E5&lt;&gt;Categories!$A$8,'BOQ Cheque'!$G5&gt;=0),'BOQ Cheque'!$G5,"")</f>
        <v/>
      </c>
      <c r="D5" s="53">
        <f>IF(AND('BOQ Cheque'!$E5&lt;&gt;Categories!$A$8,'BOQ Cheque'!$G5&lt;=0),'BOQ Cheque'!$G5,"")</f>
        <v>-71.5</v>
      </c>
      <c r="F5" s="53">
        <f>IF(AND(Cash!$D5&lt;&gt;Categories!$A$8,Cash!$F5&gt;=0),Cash!$F5,"")</f>
        <v>55</v>
      </c>
      <c r="G5" s="53" t="str">
        <f>IF(AND(Cash!$D5&lt;&gt;Categories!$A$8,Cash!$F5&lt;0),Cash!$F5,"")</f>
        <v/>
      </c>
      <c r="I5" s="53">
        <f>IF(AND('BOQ Savings'!$E6&lt;&gt;Categories!$A$8,'BOQ Savings'!$G6&gt;=0),'BOQ Savings'!$G6,"")</f>
        <v>24.12</v>
      </c>
      <c r="J5" s="53" t="str">
        <f>IF(AND('BOQ Savings'!$E6&lt;&gt;Categories!$A$8,'BOQ Savings'!$G6&lt;0),'BOQ Savings'!$G6,"")</f>
        <v/>
      </c>
      <c r="L5" s="53" t="str">
        <f>IF(AND('BOQ Term'!$E5&lt;&gt;Categories!$A$8,'BOQ Term'!$G5&gt;=0),'BOQ Term'!$G5,"")</f>
        <v/>
      </c>
      <c r="M5" s="53">
        <f>IF(AND('BOQ Term'!$E5&lt;&gt;Categories!$A$8,'BOQ Term'!$G5&lt;0),'BOQ Term'!$G5,"")</f>
        <v>-30</v>
      </c>
      <c r="S5" s="1">
        <f>'BOQ Cheque'!A5</f>
        <v>42964</v>
      </c>
      <c r="T5" s="1">
        <f>'BOQ Cheque'!B5</f>
        <v>42965</v>
      </c>
      <c r="U5" s="1" t="s">
        <v>14</v>
      </c>
      <c r="V5" s="1" t="str">
        <f>'BOQ Cheque'!D5</f>
        <v>AGM - Food (Cheque 28 reimburse to David Campbell)</v>
      </c>
      <c r="W5" s="1" t="str">
        <f>'BOQ Cheque'!E5</f>
        <v>Meeting Expense</v>
      </c>
      <c r="X5" s="53" t="str">
        <f>'BOQ Cheque'!I5</f>
        <v>AGM</v>
      </c>
      <c r="Y5" s="53">
        <f>'BOQ Cheque'!G5</f>
        <v>-71.5</v>
      </c>
      <c r="Z5" s="53" t="str">
        <f t="shared" si="2"/>
        <v/>
      </c>
      <c r="AA5" s="53">
        <f t="shared" si="3"/>
        <v>-71.5</v>
      </c>
      <c r="AF5" s="53" t="str">
        <f t="shared" si="0"/>
        <v>Membership Direct</v>
      </c>
      <c r="AG5" s="53">
        <f t="shared" si="1"/>
        <v>55</v>
      </c>
    </row>
    <row r="6" spans="1:33">
      <c r="A6" s="59" t="s">
        <v>489</v>
      </c>
      <c r="B6" s="60">
        <f>SUM(C3:C288)+SUM(F3:F56)+SUM(I3:I11)+SUM(L3:L4)</f>
        <v>17323.290000000005</v>
      </c>
      <c r="C6" s="53">
        <f>IF(AND('BOQ Cheque'!$E6&lt;&gt;Categories!$A$8,'BOQ Cheque'!$G6&gt;=0),'BOQ Cheque'!$G6,"")</f>
        <v>55</v>
      </c>
      <c r="D6" s="53" t="str">
        <f>IF(AND('BOQ Cheque'!$E6&lt;&gt;Categories!$A$8,'BOQ Cheque'!$G6&lt;=0),'BOQ Cheque'!$G6,"")</f>
        <v/>
      </c>
      <c r="F6" s="53">
        <f>IF(AND(Cash!$D6&lt;&gt;Categories!$A$8,Cash!$F6&gt;=0),Cash!$F6,"")</f>
        <v>25</v>
      </c>
      <c r="G6" s="53" t="str">
        <f>IF(AND(Cash!$D6&lt;&gt;Categories!$A$8,Cash!$F6&lt;0),Cash!$F6,"")</f>
        <v/>
      </c>
      <c r="I6" s="53">
        <f>IF(AND('BOQ Savings'!$E7&lt;&gt;Categories!$A$8,'BOQ Savings'!$G7&gt;=0),'BOQ Savings'!$G7,"")</f>
        <v>24.96</v>
      </c>
      <c r="J6" s="53" t="str">
        <f>IF(AND('BOQ Savings'!$E7&lt;&gt;Categories!$A$8,'BOQ Savings'!$G7&lt;0),'BOQ Savings'!$G7,"")</f>
        <v/>
      </c>
      <c r="S6" s="1">
        <f>'BOQ Cheque'!A6</f>
        <v>43009</v>
      </c>
      <c r="T6" s="1">
        <f>'BOQ Cheque'!B6</f>
        <v>42927</v>
      </c>
      <c r="U6" s="1" t="s">
        <v>14</v>
      </c>
      <c r="V6" s="1" t="str">
        <f>'BOQ Cheque'!D6</f>
        <v>Membership - Mathew Cheeseman</v>
      </c>
      <c r="W6" s="1" t="str">
        <f>'BOQ Cheque'!E6</f>
        <v>Membership Fee</v>
      </c>
      <c r="X6" s="53" t="str">
        <f>'BOQ Cheque'!I6</f>
        <v>Membership Direct</v>
      </c>
      <c r="Y6" s="53">
        <f>'BOQ Cheque'!G6</f>
        <v>55</v>
      </c>
      <c r="Z6" s="53">
        <f t="shared" si="2"/>
        <v>55</v>
      </c>
      <c r="AA6" s="53" t="str">
        <f t="shared" si="3"/>
        <v/>
      </c>
      <c r="AF6" s="53" t="str">
        <f t="shared" si="0"/>
        <v>Membership Direct</v>
      </c>
      <c r="AG6" s="53">
        <f t="shared" si="1"/>
        <v>55</v>
      </c>
    </row>
    <row r="7" spans="1:33">
      <c r="A7" s="59" t="s">
        <v>490</v>
      </c>
      <c r="B7" s="60">
        <f>SUM(D3:D285)+SUM(G3:G52)+SUM(J3:J11)+SUM(M3:M5)</f>
        <v>-15280.27</v>
      </c>
      <c r="C7" s="53">
        <f>IF(AND('BOQ Cheque'!$E7&lt;&gt;Categories!$A$8,'BOQ Cheque'!$G7&gt;=0),'BOQ Cheque'!$G7,"")</f>
        <v>55</v>
      </c>
      <c r="D7" s="53" t="str">
        <f>IF(AND('BOQ Cheque'!$E7&lt;&gt;Categories!$A$8,'BOQ Cheque'!$G7&lt;=0),'BOQ Cheque'!$G7,"")</f>
        <v/>
      </c>
      <c r="F7" s="53">
        <f>IF(AND(Cash!$D7&lt;&gt;Categories!$A$8,Cash!$F7&gt;=0),Cash!$F7,"")</f>
        <v>25</v>
      </c>
      <c r="G7" s="53" t="str">
        <f>IF(AND(Cash!$D7&lt;&gt;Categories!$A$8,Cash!$F7&lt;0),Cash!$F7,"")</f>
        <v/>
      </c>
      <c r="I7" s="53">
        <f>IF(AND('BOQ Savings'!$E9&lt;&gt;Categories!$A$8,'BOQ Savings'!$G9&gt;=0),'BOQ Savings'!$G9,"")</f>
        <v>28.89</v>
      </c>
      <c r="J7" s="53" t="str">
        <f>IF(AND('BOQ Savings'!$E9&lt;&gt;Categories!$A$8,'BOQ Savings'!$G9&lt;0),'BOQ Savings'!$G9,"")</f>
        <v/>
      </c>
      <c r="S7" s="1">
        <f>'BOQ Cheque'!A7</f>
        <v>43009</v>
      </c>
      <c r="T7" s="1">
        <f>'BOQ Cheque'!B7</f>
        <v>42935</v>
      </c>
      <c r="U7" s="1" t="s">
        <v>14</v>
      </c>
      <c r="V7" s="1" t="str">
        <f>'BOQ Cheque'!D7</f>
        <v>Membership - Stephen Farrell</v>
      </c>
      <c r="W7" s="1" t="str">
        <f>'BOQ Cheque'!E7</f>
        <v>Membership Fee</v>
      </c>
      <c r="X7" s="53" t="str">
        <f>'BOQ Cheque'!I7</f>
        <v>Membership Direct</v>
      </c>
      <c r="Y7" s="53">
        <f>'BOQ Cheque'!G7</f>
        <v>55</v>
      </c>
      <c r="Z7" s="53">
        <f t="shared" si="2"/>
        <v>55</v>
      </c>
      <c r="AA7" s="53" t="str">
        <f t="shared" si="3"/>
        <v/>
      </c>
      <c r="AF7" s="53" t="str">
        <f t="shared" si="0"/>
        <v>Membership Direct</v>
      </c>
      <c r="AG7" s="53">
        <f t="shared" si="1"/>
        <v>55</v>
      </c>
    </row>
    <row r="8" spans="1:33">
      <c r="C8" s="53">
        <f>IF(AND('BOQ Cheque'!$E8&lt;&gt;Categories!$A$8,'BOQ Cheque'!$G8&gt;=0),'BOQ Cheque'!$G8,"")</f>
        <v>55</v>
      </c>
      <c r="D8" s="53" t="str">
        <f>IF(AND('BOQ Cheque'!$E8&lt;&gt;Categories!$A$8,'BOQ Cheque'!$G8&lt;=0),'BOQ Cheque'!$G8,"")</f>
        <v/>
      </c>
      <c r="F8" s="53">
        <f>IF(AND(Cash!$D9&lt;&gt;Categories!$A$8,Cash!$F9&gt;=0),Cash!$F9,"")</f>
        <v>30</v>
      </c>
      <c r="G8" s="53" t="str">
        <f>IF(AND(Cash!$D9&lt;&gt;Categories!$A$8,Cash!$F9&lt;0),Cash!$F9,"")</f>
        <v/>
      </c>
      <c r="I8" s="53">
        <f>IF(AND('BOQ Savings'!$E10&lt;&gt;Categories!$A$8,'BOQ Savings'!$G10&gt;=0),'BOQ Savings'!$G10,"")</f>
        <v>29.87</v>
      </c>
      <c r="J8" s="53" t="str">
        <f>IF(AND('BOQ Savings'!$E10&lt;&gt;Categories!$A$8,'BOQ Savings'!$G10&lt;0),'BOQ Savings'!$G10,"")</f>
        <v/>
      </c>
      <c r="S8" s="1">
        <f>'BOQ Cheque'!A8</f>
        <v>43009</v>
      </c>
      <c r="T8" s="1">
        <f>'BOQ Cheque'!B8</f>
        <v>42936</v>
      </c>
      <c r="U8" s="1" t="s">
        <v>14</v>
      </c>
      <c r="V8" s="1" t="str">
        <f>'BOQ Cheque'!D8</f>
        <v>Membership - Mitulkumar Patel</v>
      </c>
      <c r="W8" s="1" t="str">
        <f>'BOQ Cheque'!E8</f>
        <v>Membership Fee</v>
      </c>
      <c r="X8" s="53" t="str">
        <f>'BOQ Cheque'!I8</f>
        <v>Membership Direct</v>
      </c>
      <c r="Y8" s="53">
        <f>'BOQ Cheque'!G8</f>
        <v>55</v>
      </c>
      <c r="Z8" s="53">
        <f t="shared" si="2"/>
        <v>55</v>
      </c>
      <c r="AA8" s="53" t="str">
        <f t="shared" si="3"/>
        <v/>
      </c>
      <c r="AF8" s="53" t="str">
        <f t="shared" si="0"/>
        <v>Membership Direct</v>
      </c>
      <c r="AG8" s="53">
        <f t="shared" si="1"/>
        <v>55</v>
      </c>
    </row>
    <row r="9" spans="1:33">
      <c r="B9" s="15">
        <f>SUM(B6:B7)</f>
        <v>2043.0200000000041</v>
      </c>
      <c r="C9" s="53">
        <f>IF(AND('BOQ Cheque'!$E9&lt;&gt;Categories!$A$8,'BOQ Cheque'!$G9&gt;=0),'BOQ Cheque'!$G9,"")</f>
        <v>55</v>
      </c>
      <c r="D9" s="53" t="str">
        <f>IF(AND('BOQ Cheque'!$E9&lt;&gt;Categories!$A$8,'BOQ Cheque'!$G9&lt;=0),'BOQ Cheque'!$G9,"")</f>
        <v/>
      </c>
      <c r="F9" s="53">
        <f>IF(AND(Cash!$D10&lt;&gt;Categories!$A$8,Cash!$F10&gt;=0),Cash!$F10,"")</f>
        <v>25</v>
      </c>
      <c r="G9" s="53" t="str">
        <f>IF(AND(Cash!$D10&lt;&gt;Categories!$A$8,Cash!$F10&lt;0),Cash!$F10,"")</f>
        <v/>
      </c>
      <c r="I9" s="53">
        <f>IF(AND('BOQ Savings'!$E12&lt;&gt;Categories!$A$8,'BOQ Savings'!$G12&gt;=0),'BOQ Savings'!$G12,"")</f>
        <v>30.72</v>
      </c>
      <c r="J9" s="53" t="str">
        <f>IF(AND('BOQ Savings'!$E12&lt;&gt;Categories!$A$8,'BOQ Savings'!$G12&lt;0),'BOQ Savings'!$G12,"")</f>
        <v/>
      </c>
      <c r="S9" s="1">
        <f>'BOQ Cheque'!A9</f>
        <v>43009</v>
      </c>
      <c r="T9" s="1">
        <f>'BOQ Cheque'!B9</f>
        <v>42936</v>
      </c>
      <c r="U9" s="1" t="s">
        <v>14</v>
      </c>
      <c r="V9" s="1" t="str">
        <f>'BOQ Cheque'!D9</f>
        <v>Membership - Graham Capper</v>
      </c>
      <c r="W9" s="1" t="str">
        <f>'BOQ Cheque'!E9</f>
        <v>Membership Fee</v>
      </c>
      <c r="X9" s="53" t="str">
        <f>'BOQ Cheque'!I9</f>
        <v>Membership Direct</v>
      </c>
      <c r="Y9" s="53">
        <f>'BOQ Cheque'!G9</f>
        <v>55</v>
      </c>
      <c r="Z9" s="53">
        <f t="shared" si="2"/>
        <v>55</v>
      </c>
      <c r="AA9" s="53" t="str">
        <f t="shared" si="3"/>
        <v/>
      </c>
      <c r="AF9" s="53" t="str">
        <f t="shared" si="0"/>
        <v>Membership Direct</v>
      </c>
      <c r="AG9" s="53">
        <f t="shared" si="1"/>
        <v>55</v>
      </c>
    </row>
    <row r="10" spans="1:33">
      <c r="C10" s="53">
        <f>IF(AND('BOQ Cheque'!$E10&lt;&gt;Categories!$A$8,'BOQ Cheque'!$G10&gt;=0),'BOQ Cheque'!$G10,"")</f>
        <v>55</v>
      </c>
      <c r="D10" s="53" t="str">
        <f>IF(AND('BOQ Cheque'!$E10&lt;&gt;Categories!$A$8,'BOQ Cheque'!$G10&lt;=0),'BOQ Cheque'!$G10,"")</f>
        <v/>
      </c>
      <c r="F10" s="53">
        <f>IF(AND(Cash!$D11&lt;&gt;Categories!$A$8,Cash!$F11&gt;=0),Cash!$F11,"")</f>
        <v>15</v>
      </c>
      <c r="G10" s="53" t="str">
        <f>IF(AND(Cash!$D11&lt;&gt;Categories!$A$8,Cash!$F11&lt;0),Cash!$F11,"")</f>
        <v/>
      </c>
      <c r="I10" s="53">
        <f>IF(AND('BOQ Savings'!$E13&lt;&gt;Categories!$A$8,'BOQ Savings'!$G13&gt;=0),'BOQ Savings'!$G13,"")</f>
        <v>24.88</v>
      </c>
      <c r="J10" s="53" t="str">
        <f>IF(AND('BOQ Savings'!$E13&lt;&gt;Categories!$A$8,'BOQ Savings'!$G13&lt;0),'BOQ Savings'!$G13,"")</f>
        <v/>
      </c>
      <c r="S10" s="1">
        <f>'BOQ Cheque'!A10</f>
        <v>43009</v>
      </c>
      <c r="T10" s="1">
        <f>'BOQ Cheque'!B10</f>
        <v>42936</v>
      </c>
      <c r="U10" s="1" t="s">
        <v>14</v>
      </c>
      <c r="V10" s="1" t="str">
        <f>'BOQ Cheque'!D10</f>
        <v>b</v>
      </c>
      <c r="W10" s="1" t="str">
        <f>'BOQ Cheque'!E10</f>
        <v>Membership Fee</v>
      </c>
      <c r="X10" s="53" t="str">
        <f>'BOQ Cheque'!I10</f>
        <v>Membership Direct</v>
      </c>
      <c r="Y10" s="53">
        <f>'BOQ Cheque'!G10</f>
        <v>55</v>
      </c>
      <c r="Z10" s="53">
        <f t="shared" si="2"/>
        <v>55</v>
      </c>
      <c r="AA10" s="53" t="str">
        <f t="shared" si="3"/>
        <v/>
      </c>
      <c r="AF10" s="53" t="str">
        <f t="shared" si="0"/>
        <v>Membership Direct</v>
      </c>
      <c r="AG10" s="53">
        <f t="shared" si="1"/>
        <v>55</v>
      </c>
    </row>
    <row r="11" spans="1:33">
      <c r="C11" s="53">
        <f>IF(AND('BOQ Cheque'!$E11&lt;&gt;Categories!$A$8,'BOQ Cheque'!$G11&gt;=0),'BOQ Cheque'!$G11,"")</f>
        <v>55</v>
      </c>
      <c r="D11" s="53" t="str">
        <f>IF(AND('BOQ Cheque'!$E11&lt;&gt;Categories!$A$8,'BOQ Cheque'!$G11&lt;=0),'BOQ Cheque'!$G11,"")</f>
        <v/>
      </c>
      <c r="F11" s="53">
        <f>IF(AND(Cash!$D12&lt;&gt;Categories!$A$8,Cash!$F12&gt;=0),Cash!$F12,"")</f>
        <v>30</v>
      </c>
      <c r="G11" s="53" t="str">
        <f>IF(AND(Cash!$D12&lt;&gt;Categories!$A$8,Cash!$F12&lt;0),Cash!$F12,"")</f>
        <v/>
      </c>
      <c r="I11" s="53">
        <f>IF(AND('BOQ Savings'!$E14&lt;&gt;Categories!$A$8,'BOQ Savings'!$G14&gt;=0),'BOQ Savings'!$G14,"")</f>
        <v>25.76</v>
      </c>
      <c r="J11" s="53" t="str">
        <f>IF(AND('BOQ Savings'!$E14&lt;&gt;Categories!$A$8,'BOQ Savings'!$G14&lt;0),'BOQ Savings'!$G14,"")</f>
        <v/>
      </c>
      <c r="S11" s="1">
        <f>'BOQ Cheque'!A11</f>
        <v>43009</v>
      </c>
      <c r="T11" s="1">
        <f>'BOQ Cheque'!B11</f>
        <v>42936</v>
      </c>
      <c r="U11" s="1" t="s">
        <v>14</v>
      </c>
      <c r="V11" s="1" t="str">
        <f>'BOQ Cheque'!D11</f>
        <v>Membership - James Rodgers</v>
      </c>
      <c r="W11" s="1" t="str">
        <f>'BOQ Cheque'!E11</f>
        <v>Membership Fee</v>
      </c>
      <c r="X11" s="53" t="str">
        <f>'BOQ Cheque'!I11</f>
        <v>Membership Direct</v>
      </c>
      <c r="Y11" s="53">
        <f>'BOQ Cheque'!G11</f>
        <v>55</v>
      </c>
      <c r="Z11" s="53">
        <f t="shared" si="2"/>
        <v>55</v>
      </c>
      <c r="AA11" s="53" t="str">
        <f t="shared" si="3"/>
        <v/>
      </c>
      <c r="AF11" s="53" t="str">
        <f t="shared" si="0"/>
        <v>Interest</v>
      </c>
      <c r="AG11" s="53">
        <f t="shared" si="1"/>
        <v>0.26</v>
      </c>
    </row>
    <row r="12" spans="1:33">
      <c r="A12" t="s">
        <v>491</v>
      </c>
      <c r="C12" s="53">
        <f>IF(AND('BOQ Cheque'!$E12&lt;&gt;Categories!$A$8,'BOQ Cheque'!$G12&gt;=0),'BOQ Cheque'!$G12,"")</f>
        <v>0.26</v>
      </c>
      <c r="D12" s="53" t="str">
        <f>IF(AND('BOQ Cheque'!$E12&lt;&gt;Categories!$A$8,'BOQ Cheque'!$G12&lt;=0),'BOQ Cheque'!$G12,"")</f>
        <v/>
      </c>
      <c r="F12" s="53">
        <f>IF(AND(Cash!$D13&lt;&gt;Categories!$A$8,Cash!$F13&gt;=0),Cash!$F13,"")</f>
        <v>30</v>
      </c>
      <c r="G12" s="53" t="str">
        <f>IF(AND(Cash!$D13&lt;&gt;Categories!$A$8,Cash!$F13&lt;0),Cash!$F13,"")</f>
        <v/>
      </c>
      <c r="S12" s="1">
        <f>'BOQ Cheque'!A12</f>
        <v>42947</v>
      </c>
      <c r="T12" s="1">
        <f>'BOQ Cheque'!B12</f>
        <v>42947</v>
      </c>
      <c r="U12" s="1" t="s">
        <v>14</v>
      </c>
      <c r="V12" s="1" t="str">
        <f>'BOQ Cheque'!D12</f>
        <v>Interest</v>
      </c>
      <c r="W12" s="1" t="str">
        <f>'BOQ Cheque'!E12</f>
        <v>Interest</v>
      </c>
      <c r="X12" s="53" t="str">
        <f>'BOQ Cheque'!I12</f>
        <v>Interest</v>
      </c>
      <c r="Y12" s="53">
        <f>'BOQ Cheque'!G12</f>
        <v>0.26</v>
      </c>
      <c r="Z12" s="53">
        <f t="shared" si="2"/>
        <v>0.26</v>
      </c>
      <c r="AA12" s="53" t="str">
        <f t="shared" si="3"/>
        <v/>
      </c>
      <c r="AF12" s="53" t="str">
        <f t="shared" si="0"/>
        <v>Marketing</v>
      </c>
      <c r="AG12" s="53">
        <f t="shared" si="1"/>
        <v>-118.71</v>
      </c>
    </row>
    <row r="13" spans="1:33">
      <c r="A13" t="s">
        <v>492</v>
      </c>
      <c r="B13" s="2">
        <f>SUMIF('BOQ Cheque'!G:G,"&gt;0")+SUMIF(Cash!F:F,"&gt;0")+SUMIF('BOQ Savings'!G:G,"&gt;0")+SUMIF('BOQ Term'!G:G,"&gt;0")-'BOQ Cheque'!G2-Cash!F2-'BOQ Savings'!G2-'BOQ Term'!G2</f>
        <v>53124.230000000018</v>
      </c>
      <c r="C13" s="53" t="str">
        <f>IF(AND('BOQ Cheque'!$E13&lt;&gt;Categories!$A$8,'BOQ Cheque'!$G13&gt;=0),'BOQ Cheque'!$G13,"")</f>
        <v/>
      </c>
      <c r="D13" s="53">
        <f>IF(AND('BOQ Cheque'!$E13&lt;&gt;Categories!$A$8,'BOQ Cheque'!$G13&lt;=0),'BOQ Cheque'!$G13,"")</f>
        <v>-118.71</v>
      </c>
      <c r="F13" s="53">
        <f>IF(AND(Cash!$D14&lt;&gt;Categories!$A$8,Cash!$F14&gt;=0),Cash!$F14,"")</f>
        <v>30</v>
      </c>
      <c r="G13" s="53" t="str">
        <f>IF(AND(Cash!$D14&lt;&gt;Categories!$A$8,Cash!$F14&lt;0),Cash!$F14,"")</f>
        <v/>
      </c>
      <c r="S13" s="1">
        <f>'BOQ Cheque'!A13</f>
        <v>42941</v>
      </c>
      <c r="T13" s="1">
        <f>'BOQ Cheque'!B13</f>
        <v>42948</v>
      </c>
      <c r="U13" s="1" t="s">
        <v>14</v>
      </c>
      <c r="V13" s="1" t="str">
        <f>'BOQ Cheque'!D13</f>
        <v>Crazy Domains registration (reimburse to Trent Steenholdt)</v>
      </c>
      <c r="W13" s="1" t="str">
        <f>'BOQ Cheque'!E13</f>
        <v>Marketing</v>
      </c>
      <c r="X13" s="53" t="str">
        <f>'BOQ Cheque'!I13</f>
        <v>Marketing</v>
      </c>
      <c r="Y13" s="53">
        <f>'BOQ Cheque'!G13</f>
        <v>-118.71</v>
      </c>
      <c r="Z13" s="53" t="str">
        <f t="shared" si="2"/>
        <v/>
      </c>
      <c r="AA13" s="53">
        <f t="shared" si="3"/>
        <v>-118.71</v>
      </c>
      <c r="AF13" s="53" t="str">
        <f t="shared" si="0"/>
        <v>Membership Direct</v>
      </c>
      <c r="AG13" s="53">
        <f t="shared" si="1"/>
        <v>55</v>
      </c>
    </row>
    <row r="14" spans="1:33">
      <c r="A14" t="s">
        <v>493</v>
      </c>
      <c r="B14" s="2">
        <f>SUMIF('BOQ Cheque'!G:G,"&lt;=0")+SUMIF(Cash!F:F,"&lt;=0")+SUMIF('BOQ Savings'!G:G,"&lt;=0")+SUMIF('BOQ Term'!G:G,"&lt;=0")</f>
        <v>-51081.21</v>
      </c>
      <c r="C14" s="53">
        <f>IF(AND('BOQ Cheque'!$E14&lt;&gt;Categories!$A$8,'BOQ Cheque'!$G14&gt;=0),'BOQ Cheque'!$G14,"")</f>
        <v>55</v>
      </c>
      <c r="D14" s="53" t="str">
        <f>IF(AND('BOQ Cheque'!$E14&lt;&gt;Categories!$A$8,'BOQ Cheque'!$G14&lt;=0),'BOQ Cheque'!$G14,"")</f>
        <v/>
      </c>
      <c r="F14" s="53">
        <f>IF(AND(Cash!$D15&lt;&gt;Categories!$A$8,Cash!$F15&gt;=0),Cash!$F15,"")</f>
        <v>30</v>
      </c>
      <c r="G14" s="53" t="str">
        <f>IF(AND(Cash!$D15&lt;&gt;Categories!$A$8,Cash!$F15&lt;0),Cash!$F15,"")</f>
        <v/>
      </c>
      <c r="S14" s="1">
        <f>'BOQ Cheque'!A14</f>
        <v>43009</v>
      </c>
      <c r="T14" s="1">
        <f>'BOQ Cheque'!B14</f>
        <v>42948</v>
      </c>
      <c r="U14" s="1" t="s">
        <v>14</v>
      </c>
      <c r="V14" s="1" t="str">
        <f>'BOQ Cheque'!D14</f>
        <v>Membership - Trent Steenholdt</v>
      </c>
      <c r="W14" s="1" t="str">
        <f>'BOQ Cheque'!E14</f>
        <v>Membership Fee</v>
      </c>
      <c r="X14" s="53" t="str">
        <f>'BOQ Cheque'!I14</f>
        <v>Membership Direct</v>
      </c>
      <c r="Y14" s="53">
        <f>'BOQ Cheque'!G14</f>
        <v>55</v>
      </c>
      <c r="Z14" s="53">
        <f t="shared" si="2"/>
        <v>55</v>
      </c>
      <c r="AA14" s="53" t="str">
        <f t="shared" si="3"/>
        <v/>
      </c>
      <c r="AF14" s="53" t="str">
        <f t="shared" si="0"/>
        <v>Membership Direct</v>
      </c>
      <c r="AG14" s="53">
        <f t="shared" si="1"/>
        <v>55</v>
      </c>
    </row>
    <row r="15" spans="1:33">
      <c r="B15" s="2">
        <f>B13+B14</f>
        <v>2043.0200000000186</v>
      </c>
      <c r="C15" s="53">
        <f>IF(AND('BOQ Cheque'!$E15&lt;&gt;Categories!$A$8,'BOQ Cheque'!$G15&gt;=0),'BOQ Cheque'!$G15,"")</f>
        <v>55</v>
      </c>
      <c r="D15" s="53" t="str">
        <f>IF(AND('BOQ Cheque'!$E15&lt;&gt;Categories!$A$8,'BOQ Cheque'!$G15&lt;=0),'BOQ Cheque'!$G15,"")</f>
        <v/>
      </c>
      <c r="F15" s="53">
        <f>IF(AND(Cash!$D16&lt;&gt;Categories!$A$8,Cash!$F16&gt;=0),Cash!$F16,"")</f>
        <v>5</v>
      </c>
      <c r="G15" s="53" t="str">
        <f>IF(AND(Cash!$D16&lt;&gt;Categories!$A$8,Cash!$F16&lt;0),Cash!$F16,"")</f>
        <v/>
      </c>
      <c r="S15" s="1">
        <f>'BOQ Cheque'!A15</f>
        <v>42955</v>
      </c>
      <c r="T15" s="1">
        <f>'BOQ Cheque'!B15</f>
        <v>42955</v>
      </c>
      <c r="U15" s="1" t="s">
        <v>14</v>
      </c>
      <c r="V15" s="1" t="str">
        <f>'BOQ Cheque'!D15</f>
        <v>Membership - Tyler Kaljee</v>
      </c>
      <c r="W15" s="1" t="str">
        <f>'BOQ Cheque'!E15</f>
        <v>Membership Fee</v>
      </c>
      <c r="X15" s="53" t="str">
        <f>'BOQ Cheque'!I15</f>
        <v>Membership Direct</v>
      </c>
      <c r="Y15" s="53">
        <f>'BOQ Cheque'!G15</f>
        <v>55</v>
      </c>
      <c r="Z15" s="53">
        <f t="shared" si="2"/>
        <v>55</v>
      </c>
      <c r="AA15" s="53" t="str">
        <f t="shared" si="3"/>
        <v/>
      </c>
      <c r="AF15" s="53" t="str">
        <f t="shared" si="0"/>
        <v>Membership Direct</v>
      </c>
      <c r="AG15" s="53">
        <f t="shared" si="1"/>
        <v>55</v>
      </c>
    </row>
    <row r="16" spans="1:33">
      <c r="C16" s="53">
        <f>IF(AND('BOQ Cheque'!$E16&lt;&gt;Categories!$A$8,'BOQ Cheque'!$G16&gt;=0),'BOQ Cheque'!$G16,"")</f>
        <v>55</v>
      </c>
      <c r="D16" s="53" t="str">
        <f>IF(AND('BOQ Cheque'!$E16&lt;&gt;Categories!$A$8,'BOQ Cheque'!$G16&lt;=0),'BOQ Cheque'!$G16,"")</f>
        <v/>
      </c>
      <c r="F16" s="53">
        <f>IF(AND(Cash!$D17&lt;&gt;Categories!$A$8,Cash!$F17&gt;=0),Cash!$F17,"")</f>
        <v>30</v>
      </c>
      <c r="G16" s="53" t="str">
        <f>IF(AND(Cash!$D17&lt;&gt;Categories!$A$8,Cash!$F17&lt;0),Cash!$F17,"")</f>
        <v/>
      </c>
      <c r="S16" s="1">
        <f>'BOQ Cheque'!A16</f>
        <v>42963</v>
      </c>
      <c r="T16" s="1">
        <f>'BOQ Cheque'!B16</f>
        <v>42963</v>
      </c>
      <c r="U16" s="1" t="s">
        <v>14</v>
      </c>
      <c r="V16" s="1" t="str">
        <f>'BOQ Cheque'!D16</f>
        <v>Membership - Junaid Chrishtie</v>
      </c>
      <c r="W16" s="1" t="str">
        <f>'BOQ Cheque'!E16</f>
        <v>Membership Fee</v>
      </c>
      <c r="X16" s="53" t="str">
        <f>'BOQ Cheque'!I16</f>
        <v>Membership Direct</v>
      </c>
      <c r="Y16" s="53">
        <f>'BOQ Cheque'!G16</f>
        <v>55</v>
      </c>
      <c r="Z16" s="53">
        <f t="shared" si="2"/>
        <v>55</v>
      </c>
      <c r="AA16" s="53" t="str">
        <f t="shared" si="3"/>
        <v/>
      </c>
      <c r="AF16" s="53" t="str">
        <f t="shared" si="0"/>
        <v>Membership Direct</v>
      </c>
      <c r="AG16" s="53">
        <f t="shared" si="1"/>
        <v>55</v>
      </c>
    </row>
    <row r="17" spans="3:33">
      <c r="C17" s="53">
        <f>IF(AND('BOQ Cheque'!$E17&lt;&gt;Categories!$A$8,'BOQ Cheque'!$G17&gt;=0),'BOQ Cheque'!$G17,"")</f>
        <v>55</v>
      </c>
      <c r="D17" s="53" t="str">
        <f>IF(AND('BOQ Cheque'!$E17&lt;&gt;Categories!$A$8,'BOQ Cheque'!$G17&lt;=0),'BOQ Cheque'!$G17,"")</f>
        <v/>
      </c>
      <c r="F17" s="53">
        <f>IF(AND(Cash!$D18&lt;&gt;Categories!$A$8,Cash!$F18&gt;=0),Cash!$F18,"")</f>
        <v>30</v>
      </c>
      <c r="G17" s="53" t="str">
        <f>IF(AND(Cash!$D18&lt;&gt;Categories!$A$8,Cash!$F18&lt;0),Cash!$F18,"")</f>
        <v/>
      </c>
      <c r="S17" s="1">
        <f>'BOQ Cheque'!A17</f>
        <v>42970</v>
      </c>
      <c r="T17" s="1">
        <f>'BOQ Cheque'!B17</f>
        <v>42970</v>
      </c>
      <c r="U17" s="1" t="s">
        <v>14</v>
      </c>
      <c r="V17" s="1" t="str">
        <f>'BOQ Cheque'!D17</f>
        <v>Membership - Wayne Barron</v>
      </c>
      <c r="W17" s="1" t="str">
        <f>'BOQ Cheque'!E17</f>
        <v>Membership Fee</v>
      </c>
      <c r="X17" s="53" t="str">
        <f>'BOQ Cheque'!I17</f>
        <v>Membership Direct</v>
      </c>
      <c r="Y17" s="53">
        <f>'BOQ Cheque'!G17</f>
        <v>55</v>
      </c>
      <c r="Z17" s="53">
        <f t="shared" si="2"/>
        <v>55</v>
      </c>
      <c r="AA17" s="53" t="str">
        <f t="shared" si="3"/>
        <v/>
      </c>
      <c r="AF17" s="53" t="str">
        <f t="shared" si="0"/>
        <v>Shirt</v>
      </c>
      <c r="AG17" s="53">
        <f t="shared" si="1"/>
        <v>25</v>
      </c>
    </row>
    <row r="18" spans="3:33">
      <c r="C18" s="53">
        <f>IF(AND('BOQ Cheque'!$E18&lt;&gt;Categories!$A$8,'BOQ Cheque'!$G18&gt;=0),'BOQ Cheque'!$G18,"")</f>
        <v>25</v>
      </c>
      <c r="D18" s="53" t="str">
        <f>IF(AND('BOQ Cheque'!$E18&lt;&gt;Categories!$A$8,'BOQ Cheque'!$G18&lt;=0),'BOQ Cheque'!$G18,"")</f>
        <v/>
      </c>
      <c r="F18" s="53">
        <f>IF(AND(Cash!$D19&lt;&gt;Categories!$A$8,Cash!$F19&gt;=0),Cash!$F19,"")</f>
        <v>30</v>
      </c>
      <c r="G18" s="53" t="str">
        <f>IF(AND(Cash!$D19&lt;&gt;Categories!$A$8,Cash!$F19&lt;0),Cash!$F19,"")</f>
        <v/>
      </c>
      <c r="S18" s="1">
        <f>'BOQ Cheque'!A18</f>
        <v>42974</v>
      </c>
      <c r="T18" s="1">
        <f>'BOQ Cheque'!B18</f>
        <v>42990</v>
      </c>
      <c r="U18" s="1" t="s">
        <v>14</v>
      </c>
      <c r="V18" s="1" t="str">
        <f>'BOQ Cheque'!D18</f>
        <v>Shirt - Clair Burns</v>
      </c>
      <c r="W18" s="1" t="str">
        <f>'BOQ Cheque'!E18</f>
        <v>Merchandise</v>
      </c>
      <c r="X18" s="53" t="str">
        <f>'BOQ Cheque'!I18</f>
        <v>Shirt</v>
      </c>
      <c r="Y18" s="53">
        <f>'BOQ Cheque'!G18</f>
        <v>25</v>
      </c>
      <c r="Z18" s="53">
        <f t="shared" si="2"/>
        <v>25</v>
      </c>
      <c r="AA18" s="53" t="str">
        <f t="shared" si="3"/>
        <v/>
      </c>
      <c r="AF18" s="53" t="str">
        <f t="shared" si="0"/>
        <v>Membership Direct</v>
      </c>
      <c r="AG18" s="53">
        <f t="shared" si="1"/>
        <v>55</v>
      </c>
    </row>
    <row r="19" spans="3:33">
      <c r="C19" s="53">
        <f>IF(AND('BOQ Cheque'!$E19&lt;&gt;Categories!$A$8,'BOQ Cheque'!$G19&gt;=0),'BOQ Cheque'!$G19,"")</f>
        <v>55</v>
      </c>
      <c r="D19" s="53" t="str">
        <f>IF(AND('BOQ Cheque'!$E19&lt;&gt;Categories!$A$8,'BOQ Cheque'!$G19&lt;=0),'BOQ Cheque'!$G19,"")</f>
        <v/>
      </c>
      <c r="F19" s="53">
        <f>IF(AND(Cash!$D20&lt;&gt;Categories!$A$8,Cash!$F20&gt;=0),Cash!$F20,"")</f>
        <v>30</v>
      </c>
      <c r="G19" s="53" t="str">
        <f>IF(AND(Cash!$D20&lt;&gt;Categories!$A$8,Cash!$F20&lt;0),Cash!$F20,"")</f>
        <v/>
      </c>
      <c r="S19" s="1">
        <f>'BOQ Cheque'!A19</f>
        <v>42975</v>
      </c>
      <c r="T19" s="1">
        <f>'BOQ Cheque'!B19</f>
        <v>42975</v>
      </c>
      <c r="U19" s="1" t="s">
        <v>14</v>
      </c>
      <c r="V19" s="1" t="str">
        <f>'BOQ Cheque'!D19</f>
        <v>Membership - Vallinayagam Selvaraj</v>
      </c>
      <c r="W19" s="1" t="str">
        <f>'BOQ Cheque'!E19</f>
        <v>Membership Fee</v>
      </c>
      <c r="X19" s="53" t="str">
        <f>'BOQ Cheque'!I19</f>
        <v>Membership Direct</v>
      </c>
      <c r="Y19" s="53">
        <f>'BOQ Cheque'!G19</f>
        <v>55</v>
      </c>
      <c r="Z19" s="53">
        <f t="shared" si="2"/>
        <v>55</v>
      </c>
      <c r="AA19" s="53" t="str">
        <f t="shared" si="3"/>
        <v/>
      </c>
      <c r="AF19" s="53" t="str">
        <f t="shared" si="0"/>
        <v>Membership Direct</v>
      </c>
      <c r="AG19" s="53">
        <f t="shared" si="1"/>
        <v>55</v>
      </c>
    </row>
    <row r="20" spans="3:33">
      <c r="C20" s="53">
        <f>IF(AND('BOQ Cheque'!$E20&lt;&gt;Categories!$A$8,'BOQ Cheque'!$G20&gt;=0),'BOQ Cheque'!$G20,"")</f>
        <v>55</v>
      </c>
      <c r="D20" s="53" t="str">
        <f>IF(AND('BOQ Cheque'!$E20&lt;&gt;Categories!$A$8,'BOQ Cheque'!$G20&lt;=0),'BOQ Cheque'!$G20,"")</f>
        <v/>
      </c>
      <c r="F20" s="53">
        <f>IF(AND(Cash!$D21&lt;&gt;Categories!$A$8,Cash!$F21&gt;=0),Cash!$F21,"")</f>
        <v>30</v>
      </c>
      <c r="G20" s="53" t="str">
        <f>IF(AND(Cash!$D21&lt;&gt;Categories!$A$8,Cash!$F21&lt;0),Cash!$F21,"")</f>
        <v/>
      </c>
      <c r="S20" s="1">
        <f>'BOQ Cheque'!A20</f>
        <v>42977</v>
      </c>
      <c r="T20" s="1">
        <f>'BOQ Cheque'!B20</f>
        <v>42978</v>
      </c>
      <c r="U20" s="1" t="s">
        <v>14</v>
      </c>
      <c r="V20" s="1" t="str">
        <f>'BOQ Cheque'!D20</f>
        <v>Membership - Mark Hooper (cheque)</v>
      </c>
      <c r="W20" s="1" t="str">
        <f>'BOQ Cheque'!E20</f>
        <v>Membership Fee</v>
      </c>
      <c r="X20" s="53" t="str">
        <f>'BOQ Cheque'!I20</f>
        <v>Membership Direct</v>
      </c>
      <c r="Y20" s="53">
        <f>'BOQ Cheque'!G20</f>
        <v>55</v>
      </c>
      <c r="Z20" s="53">
        <f t="shared" si="2"/>
        <v>55</v>
      </c>
      <c r="AA20" s="53" t="str">
        <f t="shared" si="3"/>
        <v/>
      </c>
      <c r="AF20" s="53" t="str">
        <f t="shared" ref="AF20:AG24" si="4">X22</f>
        <v>Membership Direct</v>
      </c>
      <c r="AG20" s="53">
        <f t="shared" si="4"/>
        <v>55</v>
      </c>
    </row>
    <row r="21" spans="3:33">
      <c r="C21" s="53">
        <f>IF(AND('BOQ Cheque'!$E22&lt;&gt;Categories!$A$8,'BOQ Cheque'!$G22&gt;=0),'BOQ Cheque'!$G22,"")</f>
        <v>55</v>
      </c>
      <c r="D21" s="53" t="str">
        <f>IF(AND('BOQ Cheque'!$E22&lt;&gt;Categories!$A$8,'BOQ Cheque'!$G22&lt;=0),'BOQ Cheque'!$G22,"")</f>
        <v/>
      </c>
      <c r="F21" s="53">
        <f>IF(AND(Cash!$D22&lt;&gt;Categories!$A$8,Cash!$F22&gt;=0),Cash!$F22,"")</f>
        <v>30</v>
      </c>
      <c r="G21" s="53" t="str">
        <f>IF(AND(Cash!$D22&lt;&gt;Categories!$A$8,Cash!$F22&lt;0),Cash!$F22,"")</f>
        <v/>
      </c>
      <c r="S21" s="1">
        <f>'BOQ Cheque'!A21</f>
        <v>42978</v>
      </c>
      <c r="T21" s="1">
        <f>'BOQ Cheque'!B21</f>
        <v>42978</v>
      </c>
      <c r="U21" s="1" t="s">
        <v>14</v>
      </c>
      <c r="V21" s="1" t="str">
        <f>'BOQ Cheque'!D21</f>
        <v>Cash deposit</v>
      </c>
      <c r="W21" s="1" t="str">
        <f>'BOQ Cheque'!E21</f>
        <v>Transfer</v>
      </c>
      <c r="X21" s="53" t="str">
        <f>'BOQ Cheque'!I21</f>
        <v>Transfer</v>
      </c>
      <c r="Y21" s="53">
        <f>'BOQ Cheque'!G21</f>
        <v>130</v>
      </c>
      <c r="Z21" s="53">
        <f t="shared" si="2"/>
        <v>130</v>
      </c>
      <c r="AA21" s="53" t="str">
        <f t="shared" si="3"/>
        <v/>
      </c>
      <c r="AF21" s="53" t="str">
        <f t="shared" si="4"/>
        <v>Interest</v>
      </c>
      <c r="AG21" s="53">
        <f t="shared" si="4"/>
        <v>0.28000000000000003</v>
      </c>
    </row>
    <row r="22" spans="3:33">
      <c r="C22" s="53">
        <f>IF(AND('BOQ Cheque'!$E23&lt;&gt;Categories!$A$8,'BOQ Cheque'!$G23&gt;=0),'BOQ Cheque'!$G23,"")</f>
        <v>0.28000000000000003</v>
      </c>
      <c r="D22" s="53" t="str">
        <f>IF(AND('BOQ Cheque'!$E23&lt;&gt;Categories!$A$8,'BOQ Cheque'!$G23&lt;=0),'BOQ Cheque'!$G23,"")</f>
        <v/>
      </c>
      <c r="F22" s="53" t="str">
        <f>IF(AND(Cash!$D23&lt;&gt;Categories!$A$8,Cash!$F23&gt;=0),Cash!$F23,"")</f>
        <v/>
      </c>
      <c r="G22" s="53">
        <f>IF(AND(Cash!$D23&lt;&gt;Categories!$A$8,Cash!$F23&lt;0),Cash!$F23,"")</f>
        <v>-25</v>
      </c>
      <c r="S22" s="1">
        <f>'BOQ Cheque'!A22</f>
        <v>42978</v>
      </c>
      <c r="T22" s="1">
        <f>'BOQ Cheque'!B22</f>
        <v>42978</v>
      </c>
      <c r="U22" s="1" t="s">
        <v>14</v>
      </c>
      <c r="V22" s="1" t="str">
        <f>'BOQ Cheque'!D22</f>
        <v>Membership - Kate Holloman</v>
      </c>
      <c r="W22" s="1" t="str">
        <f>'BOQ Cheque'!E22</f>
        <v>Membership Fee</v>
      </c>
      <c r="X22" s="53" t="str">
        <f>'BOQ Cheque'!I22</f>
        <v>Membership Direct</v>
      </c>
      <c r="Y22" s="53">
        <f>'BOQ Cheque'!G22</f>
        <v>55</v>
      </c>
      <c r="Z22" s="53">
        <f t="shared" si="2"/>
        <v>55</v>
      </c>
      <c r="AA22" s="53" t="str">
        <f t="shared" si="3"/>
        <v/>
      </c>
      <c r="AF22" s="53" t="str">
        <f t="shared" si="4"/>
        <v>Membership Direct</v>
      </c>
      <c r="AG22" s="53">
        <f t="shared" si="4"/>
        <v>55</v>
      </c>
    </row>
    <row r="23" spans="3:33">
      <c r="C23" s="53">
        <f>IF(AND('BOQ Cheque'!$E24&lt;&gt;Categories!$A$8,'BOQ Cheque'!$G24&gt;=0),'BOQ Cheque'!$G24,"")</f>
        <v>55</v>
      </c>
      <c r="D23" s="53" t="str">
        <f>IF(AND('BOQ Cheque'!$E24&lt;&gt;Categories!$A$8,'BOQ Cheque'!$G24&lt;=0),'BOQ Cheque'!$G24,"")</f>
        <v/>
      </c>
      <c r="F23" s="53">
        <f>IF(AND(Cash!$D24&lt;&gt;Categories!$A$8,Cash!$F24&gt;=0),Cash!$F24,"")</f>
        <v>172</v>
      </c>
      <c r="G23" s="53" t="str">
        <f>IF(AND(Cash!$D24&lt;&gt;Categories!$A$8,Cash!$F24&lt;0),Cash!$F24,"")</f>
        <v/>
      </c>
      <c r="S23" s="1">
        <f>'BOQ Cheque'!A23</f>
        <v>42978</v>
      </c>
      <c r="T23" s="1">
        <f>'BOQ Cheque'!B23</f>
        <v>42978</v>
      </c>
      <c r="U23" s="1" t="s">
        <v>14</v>
      </c>
      <c r="V23" s="1" t="str">
        <f>'BOQ Cheque'!D23</f>
        <v>Interest</v>
      </c>
      <c r="W23" s="1" t="str">
        <f>'BOQ Cheque'!E23</f>
        <v>Interest</v>
      </c>
      <c r="X23" s="53" t="str">
        <f>'BOQ Cheque'!I23</f>
        <v>Interest</v>
      </c>
      <c r="Y23" s="53">
        <f>'BOQ Cheque'!G23</f>
        <v>0.28000000000000003</v>
      </c>
      <c r="Z23" s="53">
        <f t="shared" si="2"/>
        <v>0.28000000000000003</v>
      </c>
      <c r="AA23" s="53" t="str">
        <f t="shared" si="3"/>
        <v/>
      </c>
      <c r="AF23" s="53" t="str">
        <f t="shared" si="4"/>
        <v>Membership Direct</v>
      </c>
      <c r="AG23" s="53">
        <f t="shared" si="4"/>
        <v>55</v>
      </c>
    </row>
    <row r="24" spans="3:33">
      <c r="C24" s="53">
        <f>IF(AND('BOQ Cheque'!$E25&lt;&gt;Categories!$A$8,'BOQ Cheque'!$G25&gt;=0),'BOQ Cheque'!$G25,"")</f>
        <v>55</v>
      </c>
      <c r="D24" s="53" t="str">
        <f>IF(AND('BOQ Cheque'!$E25&lt;&gt;Categories!$A$8,'BOQ Cheque'!$G25&lt;=0),'BOQ Cheque'!$G25,"")</f>
        <v/>
      </c>
      <c r="F24" s="53" t="str">
        <f>IF(AND(Cash!$D25&lt;&gt;Categories!$A$8,Cash!$F25&gt;=0),Cash!$F25,"")</f>
        <v/>
      </c>
      <c r="G24" s="53">
        <f>IF(AND(Cash!$D25&lt;&gt;Categories!$A$8,Cash!$F25&lt;0),Cash!$F25,"")</f>
        <v>-78.8</v>
      </c>
      <c r="S24" s="1">
        <f>'BOQ Cheque'!A24</f>
        <v>42979</v>
      </c>
      <c r="T24" s="1">
        <f>'BOQ Cheque'!B24</f>
        <v>42979</v>
      </c>
      <c r="U24" s="1" t="s">
        <v>14</v>
      </c>
      <c r="V24" s="1" t="str">
        <f>'BOQ Cheque'!D24</f>
        <v>Membership - Steven Wenban</v>
      </c>
      <c r="W24" s="1" t="str">
        <f>'BOQ Cheque'!E24</f>
        <v>Membership Fee</v>
      </c>
      <c r="X24" s="53" t="str">
        <f>'BOQ Cheque'!I24</f>
        <v>Membership Direct</v>
      </c>
      <c r="Y24" s="53">
        <f>'BOQ Cheque'!G24</f>
        <v>55</v>
      </c>
      <c r="Z24" s="53">
        <f t="shared" si="2"/>
        <v>55</v>
      </c>
      <c r="AA24" s="53" t="str">
        <f t="shared" si="3"/>
        <v/>
      </c>
      <c r="AF24" s="53" t="str">
        <f t="shared" si="4"/>
        <v>Social - Seminar</v>
      </c>
      <c r="AG24" s="53">
        <f t="shared" si="4"/>
        <v>-150</v>
      </c>
    </row>
    <row r="25" spans="3:33">
      <c r="C25" s="53" t="str">
        <f>IF(AND('BOQ Cheque'!$E26&lt;&gt;Categories!$A$8,'BOQ Cheque'!$G26&gt;=0),'BOQ Cheque'!$G26,"")</f>
        <v/>
      </c>
      <c r="D25" s="53">
        <f>IF(AND('BOQ Cheque'!$E26&lt;&gt;Categories!$A$8,'BOQ Cheque'!$G26&lt;=0),'BOQ Cheque'!$G26,"")</f>
        <v>-150</v>
      </c>
      <c r="F25" s="53" t="str">
        <f>IF(AND(Cash!$D26&lt;&gt;Categories!$A$8,Cash!$F26&gt;=0),Cash!$F26,"")</f>
        <v/>
      </c>
      <c r="G25" s="53">
        <f>IF(AND(Cash!$D26&lt;&gt;Categories!$A$8,Cash!$F26&lt;0),Cash!$F26,"")</f>
        <v>-150</v>
      </c>
      <c r="S25" s="1">
        <f>'BOQ Cheque'!A25</f>
        <v>42979</v>
      </c>
      <c r="T25" s="1">
        <f>'BOQ Cheque'!B25</f>
        <v>42979</v>
      </c>
      <c r="U25" s="1" t="s">
        <v>14</v>
      </c>
      <c r="V25" s="1" t="str">
        <f>'BOQ Cheque'!D25</f>
        <v>Membership - Vishal Khairnar</v>
      </c>
      <c r="W25" s="1" t="str">
        <f>'BOQ Cheque'!E25</f>
        <v>Membership Fee</v>
      </c>
      <c r="X25" s="53" t="str">
        <f>'BOQ Cheque'!I25</f>
        <v>Membership Direct</v>
      </c>
      <c r="Y25" s="53">
        <f>'BOQ Cheque'!G25</f>
        <v>55</v>
      </c>
      <c r="Z25" s="53">
        <f t="shared" si="2"/>
        <v>55</v>
      </c>
      <c r="AA25" s="53" t="str">
        <f t="shared" si="3"/>
        <v/>
      </c>
      <c r="AF25" s="53" t="str">
        <f t="shared" ref="AF25:AG30" si="5">X28</f>
        <v>Fundraising</v>
      </c>
      <c r="AG25" s="53">
        <f t="shared" si="5"/>
        <v>-45.46</v>
      </c>
    </row>
    <row r="26" spans="3:33">
      <c r="C26" s="53" t="str">
        <f>IF(AND('BOQ Cheque'!$E28&lt;&gt;Categories!$A$8,'BOQ Cheque'!$G28&gt;=0),'BOQ Cheque'!$G28,"")</f>
        <v/>
      </c>
      <c r="D26" s="53">
        <f>IF(AND('BOQ Cheque'!$E28&lt;&gt;Categories!$A$8,'BOQ Cheque'!$G28&lt;=0),'BOQ Cheque'!$G28,"")</f>
        <v>-45.46</v>
      </c>
      <c r="F26" s="53">
        <f>IF(AND(Cash!$D28&lt;&gt;Categories!$A$8,Cash!$F28&gt;=0),Cash!$F28,"")</f>
        <v>30</v>
      </c>
      <c r="G26" s="53" t="str">
        <f>IF(AND(Cash!$D28&lt;&gt;Categories!$A$8,Cash!$F28&lt;0),Cash!$F28,"")</f>
        <v/>
      </c>
      <c r="S26" s="1">
        <f>'BOQ Cheque'!A26</f>
        <v>42983</v>
      </c>
      <c r="T26" s="1">
        <f>'BOQ Cheque'!B26</f>
        <v>42983</v>
      </c>
      <c r="U26" s="1" t="s">
        <v>14</v>
      </c>
      <c r="V26" s="1" t="str">
        <f>'BOQ Cheque'!D26</f>
        <v>Grosvenor post seminar drinks (reimburse to Trent Steenholdt)</v>
      </c>
      <c r="W26" s="1" t="str">
        <f>'BOQ Cheque'!E26</f>
        <v>Social</v>
      </c>
      <c r="X26" s="53" t="str">
        <f>'BOQ Cheque'!I26</f>
        <v>Social - Seminar</v>
      </c>
      <c r="Y26" s="53">
        <f>'BOQ Cheque'!G26</f>
        <v>-150</v>
      </c>
      <c r="Z26" s="53" t="str">
        <f t="shared" si="2"/>
        <v/>
      </c>
      <c r="AA26" s="53">
        <f t="shared" si="3"/>
        <v>-150</v>
      </c>
      <c r="AF26" s="53" t="str">
        <f t="shared" si="5"/>
        <v>Miscellaneous</v>
      </c>
      <c r="AG26" s="53">
        <f t="shared" si="5"/>
        <v>-188.65</v>
      </c>
    </row>
    <row r="27" spans="3:33">
      <c r="C27" s="53" t="str">
        <f>IF(AND('BOQ Cheque'!$E29&lt;&gt;Categories!$A$8,'BOQ Cheque'!$G29&gt;=0),'BOQ Cheque'!$G29,"")</f>
        <v/>
      </c>
      <c r="D27" s="53">
        <f>IF(AND('BOQ Cheque'!$E29&lt;&gt;Categories!$A$8,'BOQ Cheque'!$G29&lt;=0),'BOQ Cheque'!$G29,"")</f>
        <v>-188.65</v>
      </c>
      <c r="F27" s="53" t="str">
        <f>IF(AND(Cash!$D29&lt;&gt;Categories!$A$8,Cash!$F29&gt;=0),Cash!$F29,"")</f>
        <v/>
      </c>
      <c r="G27" s="53">
        <f>IF(AND(Cash!$D29&lt;&gt;Categories!$A$8,Cash!$F29&lt;0),Cash!$F29,"")</f>
        <v>-69</v>
      </c>
      <c r="S27" s="1">
        <f>'BOQ Cheque'!A27</f>
        <v>42985</v>
      </c>
      <c r="T27" s="1">
        <f>'BOQ Cheque'!B27</f>
        <v>42985</v>
      </c>
      <c r="U27" s="1" t="s">
        <v>14</v>
      </c>
      <c r="V27" s="1" t="str">
        <f>'BOQ Cheque'!D27</f>
        <v>Transfer - All funds from term deposit after account closure</v>
      </c>
      <c r="W27" s="1" t="str">
        <f>'BOQ Cheque'!E27</f>
        <v>Transfer</v>
      </c>
      <c r="X27" s="53" t="str">
        <f>'BOQ Cheque'!I27</f>
        <v>Transfer</v>
      </c>
      <c r="Y27" s="53">
        <f>'BOQ Cheque'!G27</f>
        <v>13556.07</v>
      </c>
      <c r="Z27" s="53">
        <f t="shared" si="2"/>
        <v>13556.07</v>
      </c>
      <c r="AA27" s="53" t="str">
        <f t="shared" si="3"/>
        <v/>
      </c>
      <c r="AF27" s="53" t="str">
        <f t="shared" si="5"/>
        <v>Membership Direct</v>
      </c>
      <c r="AG27" s="53">
        <f t="shared" si="5"/>
        <v>55</v>
      </c>
    </row>
    <row r="28" spans="3:33">
      <c r="C28" s="53">
        <f>IF(AND('BOQ Cheque'!$E30&lt;&gt;Categories!$A$8,'BOQ Cheque'!$G30&gt;=0),'BOQ Cheque'!$G30,"")</f>
        <v>55</v>
      </c>
      <c r="D28" s="53" t="str">
        <f>IF(AND('BOQ Cheque'!$E30&lt;&gt;Categories!$A$8,'BOQ Cheque'!$G30&lt;=0),'BOQ Cheque'!$G30,"")</f>
        <v/>
      </c>
      <c r="F28" s="53">
        <f>IF(AND(Cash!$D30&lt;&gt;Categories!$A$8,Cash!$F30&gt;=0),Cash!$F30,"")</f>
        <v>155</v>
      </c>
      <c r="G28" s="53" t="str">
        <f>IF(AND(Cash!$D30&lt;&gt;Categories!$A$8,Cash!$F30&lt;0),Cash!$F30,"")</f>
        <v/>
      </c>
      <c r="S28" s="1">
        <f>'BOQ Cheque'!A28</f>
        <v>42985</v>
      </c>
      <c r="T28" s="1">
        <f>'BOQ Cheque'!B28</f>
        <v>42985</v>
      </c>
      <c r="U28" s="1" t="s">
        <v>14</v>
      </c>
      <c r="V28" s="1" t="str">
        <f>'BOQ Cheque'!D28</f>
        <v>Raffle Ticket Books - Martin Brennan</v>
      </c>
      <c r="W28" s="1" t="str">
        <f>'BOQ Cheque'!E28</f>
        <v>Raffle</v>
      </c>
      <c r="X28" s="53" t="str">
        <f>'BOQ Cheque'!I28</f>
        <v>Fundraising</v>
      </c>
      <c r="Y28" s="53">
        <f>'BOQ Cheque'!G28</f>
        <v>-45.46</v>
      </c>
      <c r="Z28" s="53" t="str">
        <f t="shared" si="2"/>
        <v/>
      </c>
      <c r="AA28" s="53">
        <f t="shared" si="3"/>
        <v>-45.46</v>
      </c>
      <c r="AF28" s="53" t="str">
        <f t="shared" si="5"/>
        <v>Transfer</v>
      </c>
      <c r="AG28" s="53">
        <f t="shared" si="5"/>
        <v>-13300</v>
      </c>
    </row>
    <row r="29" spans="3:33">
      <c r="C29" s="53">
        <f>IF(AND('BOQ Cheque'!$E32&lt;&gt;Categories!$A$8,'BOQ Cheque'!$G32&gt;=0),'BOQ Cheque'!$G32,"")</f>
        <v>25</v>
      </c>
      <c r="D29" s="53" t="str">
        <f>IF(AND('BOQ Cheque'!$E32&lt;&gt;Categories!$A$8,'BOQ Cheque'!$G32&lt;=0),'BOQ Cheque'!$G32,"")</f>
        <v/>
      </c>
      <c r="F29" s="53" t="str">
        <f>IF(AND(Cash!$D31&lt;&gt;Categories!$A$8,Cash!$F31&gt;=0),Cash!$F31,"")</f>
        <v/>
      </c>
      <c r="G29" s="53">
        <f>IF(AND(Cash!$D31&lt;&gt;Categories!$A$8,Cash!$F31&lt;0),Cash!$F31,"")</f>
        <v>-155.5</v>
      </c>
      <c r="S29" s="1">
        <f>'BOQ Cheque'!A29</f>
        <v>42985</v>
      </c>
      <c r="T29" s="1">
        <f>'BOQ Cheque'!B29</f>
        <v>42985</v>
      </c>
      <c r="U29" s="1" t="s">
        <v>14</v>
      </c>
      <c r="V29" s="1" t="str">
        <f>'BOQ Cheque'!D29</f>
        <v>Life member pins - Ian Lock and Mick Martell</v>
      </c>
      <c r="W29" s="1" t="str">
        <f>'BOQ Cheque'!E29</f>
        <v>Miscellaneous</v>
      </c>
      <c r="X29" s="53" t="str">
        <f>'BOQ Cheque'!I29</f>
        <v>Miscellaneous</v>
      </c>
      <c r="Y29" s="53">
        <f>'BOQ Cheque'!G29</f>
        <v>-188.65</v>
      </c>
      <c r="Z29" s="53" t="str">
        <f t="shared" si="2"/>
        <v/>
      </c>
      <c r="AA29" s="53">
        <f t="shared" si="3"/>
        <v>-188.65</v>
      </c>
      <c r="AF29" s="53" t="str">
        <f t="shared" si="5"/>
        <v>Shirt</v>
      </c>
      <c r="AG29" s="53">
        <f t="shared" si="5"/>
        <v>25</v>
      </c>
    </row>
    <row r="30" spans="3:33">
      <c r="C30" s="53">
        <f>IF(AND('BOQ Cheque'!$E33&lt;&gt;Categories!$A$8,'BOQ Cheque'!$G33&gt;=0),'BOQ Cheque'!$G33,"")</f>
        <v>40</v>
      </c>
      <c r="D30" s="53" t="str">
        <f>IF(AND('BOQ Cheque'!$E33&lt;&gt;Categories!$A$8,'BOQ Cheque'!$G33&lt;=0),'BOQ Cheque'!$G33,"")</f>
        <v/>
      </c>
      <c r="F30" s="53">
        <f>IF(AND(Cash!$D32&lt;&gt;Categories!$A$8,Cash!$F32&gt;=0),Cash!$F32,"")</f>
        <v>30</v>
      </c>
      <c r="G30" s="53" t="str">
        <f>IF(AND(Cash!$D32&lt;&gt;Categories!$A$8,Cash!$F32&lt;0),Cash!$F32,"")</f>
        <v/>
      </c>
      <c r="S30" s="1">
        <f>'BOQ Cheque'!A30</f>
        <v>42982</v>
      </c>
      <c r="T30" s="1">
        <f>'BOQ Cheque'!B30</f>
        <v>42982</v>
      </c>
      <c r="U30" s="1" t="s">
        <v>14</v>
      </c>
      <c r="V30" s="1" t="str">
        <f>'BOQ Cheque'!D30</f>
        <v>Membership - Robert Osborn</v>
      </c>
      <c r="W30" s="1" t="str">
        <f>'BOQ Cheque'!E30</f>
        <v>Membership Fee</v>
      </c>
      <c r="X30" s="53" t="str">
        <f>'BOQ Cheque'!I30</f>
        <v>Membership Direct</v>
      </c>
      <c r="Y30" s="53">
        <f>'BOQ Cheque'!G30</f>
        <v>55</v>
      </c>
      <c r="Z30" s="53">
        <f t="shared" si="2"/>
        <v>55</v>
      </c>
      <c r="AA30" s="53" t="str">
        <f t="shared" si="3"/>
        <v/>
      </c>
      <c r="AF30" s="53" t="str">
        <f t="shared" si="5"/>
        <v>Shirt</v>
      </c>
      <c r="AG30" s="53">
        <f t="shared" si="5"/>
        <v>40</v>
      </c>
    </row>
    <row r="31" spans="3:33">
      <c r="C31" s="53">
        <f>IF(AND('BOQ Cheque'!$E34&lt;&gt;Categories!$A$8,'BOQ Cheque'!$G34&gt;=0),'BOQ Cheque'!$G34,"")</f>
        <v>55</v>
      </c>
      <c r="D31" s="53" t="str">
        <f>IF(AND('BOQ Cheque'!$E34&lt;&gt;Categories!$A$8,'BOQ Cheque'!$G34&lt;=0),'BOQ Cheque'!$G34,"")</f>
        <v/>
      </c>
      <c r="F31" s="53" t="str">
        <f>IF(AND(Cash!$D33&lt;&gt;Categories!$A$8,Cash!$F33&gt;=0),Cash!$F33,"")</f>
        <v/>
      </c>
      <c r="G31" s="53">
        <f>IF(AND(Cash!$D33&lt;&gt;Categories!$A$8,Cash!$F33&lt;0),Cash!$F33,"")</f>
        <v>-30</v>
      </c>
      <c r="S31" s="1">
        <f>'BOQ Cheque'!A31</f>
        <v>42990</v>
      </c>
      <c r="T31" s="1">
        <f>'BOQ Cheque'!B31</f>
        <v>42990</v>
      </c>
      <c r="U31" s="1" t="s">
        <v>14</v>
      </c>
      <c r="V31" s="1" t="str">
        <f>'BOQ Cheque'!D31</f>
        <v>Transfer - Depositing funds to bonus savings account</v>
      </c>
      <c r="W31" s="1" t="str">
        <f>'BOQ Cheque'!E31</f>
        <v>Transfer</v>
      </c>
      <c r="X31" s="53" t="str">
        <f>'BOQ Cheque'!I31</f>
        <v>Transfer</v>
      </c>
      <c r="Y31" s="53">
        <f>'BOQ Cheque'!G31</f>
        <v>-13300</v>
      </c>
      <c r="Z31" s="53" t="str">
        <f t="shared" si="2"/>
        <v/>
      </c>
      <c r="AA31" s="53">
        <f t="shared" si="3"/>
        <v>-13300</v>
      </c>
      <c r="AF31" s="53" t="str">
        <f t="shared" ref="AF31:AF62" si="6">X35</f>
        <v>Shirt</v>
      </c>
      <c r="AG31" s="53">
        <f t="shared" ref="AG31:AG62" si="7">Y35</f>
        <v>30</v>
      </c>
    </row>
    <row r="32" spans="3:33">
      <c r="C32" s="53">
        <f>IF(AND('BOQ Cheque'!$E35&lt;&gt;Categories!$A$8,'BOQ Cheque'!$G35&gt;=0),'BOQ Cheque'!$G35,"")</f>
        <v>30</v>
      </c>
      <c r="D32" s="53" t="str">
        <f>IF(AND('BOQ Cheque'!$E35&lt;&gt;Categories!$A$8,'BOQ Cheque'!$G35&lt;=0),'BOQ Cheque'!$G35,"")</f>
        <v/>
      </c>
      <c r="F32" s="53">
        <f>IF(AND(Cash!$D34&lt;&gt;Categories!$A$8,Cash!$F34&gt;=0),Cash!$F34,"")</f>
        <v>20</v>
      </c>
      <c r="G32" s="53" t="str">
        <f>IF(AND(Cash!$D34&lt;&gt;Categories!$A$8,Cash!$F34&lt;0),Cash!$F34,"")</f>
        <v/>
      </c>
      <c r="S32" s="1">
        <f>'BOQ Cheque'!A32</f>
        <v>42990</v>
      </c>
      <c r="T32" s="1">
        <f>'BOQ Cheque'!B32</f>
        <v>42991</v>
      </c>
      <c r="U32" s="1" t="s">
        <v>14</v>
      </c>
      <c r="V32" s="1" t="str">
        <f>'BOQ Cheque'!D32</f>
        <v>Shirt - Balaji</v>
      </c>
      <c r="W32" s="1" t="str">
        <f>'BOQ Cheque'!E32</f>
        <v>Merchandise</v>
      </c>
      <c r="X32" s="53" t="str">
        <f>'BOQ Cheque'!I32</f>
        <v>Shirt</v>
      </c>
      <c r="Y32" s="53">
        <f>'BOQ Cheque'!G32</f>
        <v>25</v>
      </c>
      <c r="Z32" s="53">
        <f t="shared" si="2"/>
        <v>25</v>
      </c>
      <c r="AA32" s="53" t="str">
        <f t="shared" si="3"/>
        <v/>
      </c>
      <c r="AF32" s="53" t="str">
        <f t="shared" si="6"/>
        <v>Shirt</v>
      </c>
      <c r="AG32" s="53">
        <f t="shared" si="7"/>
        <v>30</v>
      </c>
    </row>
    <row r="33" spans="3:33">
      <c r="C33" s="53">
        <f>IF(AND('BOQ Cheque'!$E36&lt;&gt;Categories!$A$8,'BOQ Cheque'!$G36&gt;=0),'BOQ Cheque'!$G36,"")</f>
        <v>30</v>
      </c>
      <c r="D33" s="53" t="str">
        <f>IF(AND('BOQ Cheque'!$E36&lt;&gt;Categories!$A$8,'BOQ Cheque'!$G36&lt;=0),'BOQ Cheque'!$G36,"")</f>
        <v/>
      </c>
      <c r="F33" s="53">
        <f>IF(AND(Cash!$D35&lt;&gt;Categories!$A$8,Cash!$F35&gt;=0),Cash!$F35,"")</f>
        <v>136</v>
      </c>
      <c r="G33" s="53" t="str">
        <f>IF(AND(Cash!$D35&lt;&gt;Categories!$A$8,Cash!$F35&lt;0),Cash!$F35,"")</f>
        <v/>
      </c>
      <c r="S33" s="1">
        <f>'BOQ Cheque'!A33</f>
        <v>42990</v>
      </c>
      <c r="T33" s="1">
        <f>'BOQ Cheque'!B33</f>
        <v>42991</v>
      </c>
      <c r="U33" s="1" t="s">
        <v>14</v>
      </c>
      <c r="V33" s="1" t="str">
        <f>'BOQ Cheque'!D33</f>
        <v>Shirt and hat - Ahmad Khan</v>
      </c>
      <c r="W33" s="1" t="str">
        <f>'BOQ Cheque'!E33</f>
        <v>Merchandise</v>
      </c>
      <c r="X33" s="53" t="str">
        <f>'BOQ Cheque'!I33</f>
        <v>Shirt</v>
      </c>
      <c r="Y33" s="53">
        <f>'BOQ Cheque'!G33</f>
        <v>40</v>
      </c>
      <c r="Z33" s="53">
        <f t="shared" si="2"/>
        <v>40</v>
      </c>
      <c r="AA33" s="53" t="str">
        <f t="shared" si="3"/>
        <v/>
      </c>
      <c r="AF33" s="53" t="str">
        <f t="shared" si="6"/>
        <v>Shirt</v>
      </c>
      <c r="AG33" s="53">
        <f t="shared" si="7"/>
        <v>30</v>
      </c>
    </row>
    <row r="34" spans="3:33">
      <c r="C34" s="53">
        <f>IF(AND('BOQ Cheque'!$E37&lt;&gt;Categories!$A$8,'BOQ Cheque'!$G37&gt;=0),'BOQ Cheque'!$G37,"")</f>
        <v>30</v>
      </c>
      <c r="D34" s="53" t="str">
        <f>IF(AND('BOQ Cheque'!$E37&lt;&gt;Categories!$A$8,'BOQ Cheque'!$G37&lt;=0),'BOQ Cheque'!$G37,"")</f>
        <v/>
      </c>
      <c r="F34" s="53" t="str">
        <f>IF(AND(Cash!$D36&lt;&gt;Categories!$A$8,Cash!$F36&gt;=0),Cash!$F36,"")</f>
        <v/>
      </c>
      <c r="G34" s="53">
        <f>IF(AND(Cash!$D36&lt;&gt;Categories!$A$8,Cash!$F36&lt;0),Cash!$F36,"")</f>
        <v>-109</v>
      </c>
      <c r="S34" s="1">
        <f>'BOQ Cheque'!A34</f>
        <v>42991</v>
      </c>
      <c r="T34" s="1">
        <f>'BOQ Cheque'!B34</f>
        <v>42991</v>
      </c>
      <c r="U34" s="1" t="s">
        <v>14</v>
      </c>
      <c r="V34" s="1" t="str">
        <f>'BOQ Cheque'!D34</f>
        <v>Membership - Mick Press</v>
      </c>
      <c r="W34" s="1" t="str">
        <f>'BOQ Cheque'!E34</f>
        <v>Membership Fee</v>
      </c>
      <c r="X34" s="53" t="str">
        <f>'BOQ Cheque'!I34</f>
        <v>Membership Direct</v>
      </c>
      <c r="Y34" s="53">
        <f>'BOQ Cheque'!G34</f>
        <v>55</v>
      </c>
      <c r="Z34" s="53">
        <f t="shared" si="2"/>
        <v>55</v>
      </c>
      <c r="AA34" s="53" t="str">
        <f t="shared" si="3"/>
        <v/>
      </c>
      <c r="AF34" s="53" t="str">
        <f t="shared" si="6"/>
        <v>Shirt</v>
      </c>
      <c r="AG34" s="53">
        <f t="shared" si="7"/>
        <v>60</v>
      </c>
    </row>
    <row r="35" spans="3:33">
      <c r="C35" s="53">
        <f>IF(AND('BOQ Cheque'!$E38&lt;&gt;Categories!$A$8,'BOQ Cheque'!$G38&gt;=0),'BOQ Cheque'!$G38,"")</f>
        <v>60</v>
      </c>
      <c r="D35" s="53" t="str">
        <f>IF(AND('BOQ Cheque'!$E38&lt;&gt;Categories!$A$8,'BOQ Cheque'!$G38&lt;=0),'BOQ Cheque'!$G38,"")</f>
        <v/>
      </c>
      <c r="F35" s="53">
        <f>IF(AND(Cash!$D37&lt;&gt;Categories!$A$8,Cash!$F37&gt;=0),Cash!$F37,"")</f>
        <v>60</v>
      </c>
      <c r="G35" s="53" t="str">
        <f>IF(AND(Cash!$D37&lt;&gt;Categories!$A$8,Cash!$F37&lt;0),Cash!$F37,"")</f>
        <v/>
      </c>
      <c r="S35" s="1">
        <f>'BOQ Cheque'!A35</f>
        <v>42998</v>
      </c>
      <c r="T35" s="1">
        <f>'BOQ Cheque'!B35</f>
        <v>42998</v>
      </c>
      <c r="U35" s="1" t="s">
        <v>14</v>
      </c>
      <c r="V35" s="1" t="str">
        <f>'BOQ Cheque'!D35</f>
        <v>Shirt prepay - Peter Graham</v>
      </c>
      <c r="W35" s="1" t="str">
        <f>'BOQ Cheque'!E35</f>
        <v>Merchandise</v>
      </c>
      <c r="X35" s="53" t="str">
        <f>'BOQ Cheque'!I35</f>
        <v>Shirt</v>
      </c>
      <c r="Y35" s="53">
        <f>'BOQ Cheque'!G35</f>
        <v>30</v>
      </c>
      <c r="Z35" s="53">
        <f t="shared" si="2"/>
        <v>30</v>
      </c>
      <c r="AA35" s="53" t="str">
        <f t="shared" si="3"/>
        <v/>
      </c>
      <c r="AF35" s="53" t="str">
        <f t="shared" si="6"/>
        <v>Shirt</v>
      </c>
      <c r="AG35" s="53">
        <f t="shared" si="7"/>
        <v>30</v>
      </c>
    </row>
    <row r="36" spans="3:33">
      <c r="C36" s="53">
        <f>IF(AND('BOQ Cheque'!$E39&lt;&gt;Categories!$A$8,'BOQ Cheque'!$G39&gt;=0),'BOQ Cheque'!$G39,"")</f>
        <v>30</v>
      </c>
      <c r="D36" s="53" t="str">
        <f>IF(AND('BOQ Cheque'!$E39&lt;&gt;Categories!$A$8,'BOQ Cheque'!$G39&lt;=0),'BOQ Cheque'!$G39,"")</f>
        <v/>
      </c>
      <c r="F36" s="53">
        <f>IF(AND(Cash!$D38&lt;&gt;Categories!$A$8,Cash!$F38&gt;=0),Cash!$F38,"")</f>
        <v>110.5</v>
      </c>
      <c r="G36" s="53" t="str">
        <f>IF(AND(Cash!$D38&lt;&gt;Categories!$A$8,Cash!$F38&lt;0),Cash!$F38,"")</f>
        <v/>
      </c>
      <c r="S36" s="1">
        <f>'BOQ Cheque'!A36</f>
        <v>42998</v>
      </c>
      <c r="T36" s="1">
        <f>'BOQ Cheque'!B36</f>
        <v>42998</v>
      </c>
      <c r="U36" s="1" t="s">
        <v>14</v>
      </c>
      <c r="V36" s="1" t="str">
        <f>'BOQ Cheque'!D36</f>
        <v>Shirt prepay - M T (Mike Tindall?)</v>
      </c>
      <c r="W36" s="1" t="str">
        <f>'BOQ Cheque'!E36</f>
        <v>Merchandise</v>
      </c>
      <c r="X36" s="53" t="str">
        <f>'BOQ Cheque'!I36</f>
        <v>Shirt</v>
      </c>
      <c r="Y36" s="53">
        <f>'BOQ Cheque'!G36</f>
        <v>30</v>
      </c>
      <c r="Z36" s="53">
        <f t="shared" si="2"/>
        <v>30</v>
      </c>
      <c r="AA36" s="53" t="str">
        <f t="shared" si="3"/>
        <v/>
      </c>
      <c r="AF36" s="53" t="str">
        <f t="shared" si="6"/>
        <v>Shirt</v>
      </c>
      <c r="AG36" s="53">
        <f t="shared" si="7"/>
        <v>30</v>
      </c>
    </row>
    <row r="37" spans="3:33">
      <c r="C37" s="53">
        <f>IF(AND('BOQ Cheque'!$E40&lt;&gt;Categories!$A$8,'BOQ Cheque'!$G40&gt;=0),'BOQ Cheque'!$G40,"")</f>
        <v>30</v>
      </c>
      <c r="D37" s="53" t="str">
        <f>IF(AND('BOQ Cheque'!$E40&lt;&gt;Categories!$A$8,'BOQ Cheque'!$G40&lt;=0),'BOQ Cheque'!$G40,"")</f>
        <v/>
      </c>
      <c r="F37" s="53">
        <f>IF(AND(Cash!$D39&lt;&gt;Categories!$A$8,Cash!$F39&gt;=0),Cash!$F39,"")</f>
        <v>5</v>
      </c>
      <c r="G37" s="53" t="str">
        <f>IF(AND(Cash!$D39&lt;&gt;Categories!$A$8,Cash!$F39&lt;0),Cash!$F39,"")</f>
        <v/>
      </c>
      <c r="S37" s="1">
        <f>'BOQ Cheque'!A37</f>
        <v>42998</v>
      </c>
      <c r="T37" s="1">
        <f>'BOQ Cheque'!B37</f>
        <v>42998</v>
      </c>
      <c r="U37" s="1" t="s">
        <v>14</v>
      </c>
      <c r="V37" s="1" t="str">
        <f>'BOQ Cheque'!D37</f>
        <v>Shirt Prepay - Steve Farrell</v>
      </c>
      <c r="W37" s="1" t="str">
        <f>'BOQ Cheque'!E37</f>
        <v>Merchandise</v>
      </c>
      <c r="X37" s="53" t="str">
        <f>'BOQ Cheque'!I37</f>
        <v>Shirt</v>
      </c>
      <c r="Y37" s="53">
        <f>'BOQ Cheque'!G37</f>
        <v>30</v>
      </c>
      <c r="Z37" s="53">
        <f t="shared" si="2"/>
        <v>30</v>
      </c>
      <c r="AA37" s="53" t="str">
        <f t="shared" si="3"/>
        <v/>
      </c>
      <c r="AF37" s="53" t="str">
        <f t="shared" si="6"/>
        <v>Shirt</v>
      </c>
      <c r="AG37" s="53">
        <f t="shared" si="7"/>
        <v>30</v>
      </c>
    </row>
    <row r="38" spans="3:33">
      <c r="C38" s="53">
        <f>IF(AND('BOQ Cheque'!$E41&lt;&gt;Categories!$A$8,'BOQ Cheque'!$G41&gt;=0),'BOQ Cheque'!$G41,"")</f>
        <v>30</v>
      </c>
      <c r="D38" s="53" t="str">
        <f>IF(AND('BOQ Cheque'!$E41&lt;&gt;Categories!$A$8,'BOQ Cheque'!$G41&lt;=0),'BOQ Cheque'!$G41,"")</f>
        <v/>
      </c>
      <c r="F38" s="53">
        <f>IF(AND(Cash!$D40&lt;&gt;Categories!$A$8,Cash!$F40&gt;=0),Cash!$F40,"")</f>
        <v>55</v>
      </c>
      <c r="G38" s="53" t="str">
        <f>IF(AND(Cash!$D40&lt;&gt;Categories!$A$8,Cash!$F40&lt;0),Cash!$F40,"")</f>
        <v/>
      </c>
      <c r="S38" s="1">
        <f>'BOQ Cheque'!A38</f>
        <v>42998</v>
      </c>
      <c r="T38" s="1">
        <f>'BOQ Cheque'!B38</f>
        <v>42998</v>
      </c>
      <c r="U38" s="1" t="s">
        <v>14</v>
      </c>
      <c r="V38" s="1" t="str">
        <f>'BOQ Cheque'!D38</f>
        <v>2 Shirts Prepay - Robert Osborn</v>
      </c>
      <c r="W38" s="1" t="str">
        <f>'BOQ Cheque'!E38</f>
        <v>Merchandise</v>
      </c>
      <c r="X38" s="53" t="str">
        <f>'BOQ Cheque'!I38</f>
        <v>Shirt</v>
      </c>
      <c r="Y38" s="53">
        <f>'BOQ Cheque'!G38</f>
        <v>60</v>
      </c>
      <c r="Z38" s="53">
        <f t="shared" si="2"/>
        <v>60</v>
      </c>
      <c r="AA38" s="53" t="str">
        <f t="shared" si="3"/>
        <v/>
      </c>
      <c r="AF38" s="53" t="str">
        <f t="shared" si="6"/>
        <v>Shirt</v>
      </c>
      <c r="AG38" s="53">
        <f t="shared" si="7"/>
        <v>30</v>
      </c>
    </row>
    <row r="39" spans="3:33">
      <c r="C39" s="53">
        <f>IF(AND('BOQ Cheque'!$E42&lt;&gt;Categories!$A$8,'BOQ Cheque'!$G42&gt;=0),'BOQ Cheque'!$G42,"")</f>
        <v>30</v>
      </c>
      <c r="D39" s="53" t="str">
        <f>IF(AND('BOQ Cheque'!$E42&lt;&gt;Categories!$A$8,'BOQ Cheque'!$G42&lt;=0),'BOQ Cheque'!$G42,"")</f>
        <v/>
      </c>
      <c r="F39" s="53">
        <f>IF(AND(Cash!$D41&lt;&gt;Categories!$A$8,Cash!$F41&gt;=0),Cash!$F41,"")</f>
        <v>30</v>
      </c>
      <c r="G39" s="53" t="str">
        <f>IF(AND(Cash!$D41&lt;&gt;Categories!$A$8,Cash!$F41&lt;0),Cash!$F41,"")</f>
        <v/>
      </c>
      <c r="S39" s="1">
        <f>'BOQ Cheque'!A39</f>
        <v>42998</v>
      </c>
      <c r="T39" s="1">
        <f>'BOQ Cheque'!B39</f>
        <v>42998</v>
      </c>
      <c r="U39" s="1" t="s">
        <v>14</v>
      </c>
      <c r="V39" s="1" t="str">
        <f>'BOQ Cheque'!D39</f>
        <v>Shirt Prepay - James Rodgers</v>
      </c>
      <c r="W39" s="1" t="str">
        <f>'BOQ Cheque'!E39</f>
        <v>Merchandise</v>
      </c>
      <c r="X39" s="53" t="str">
        <f>'BOQ Cheque'!I39</f>
        <v>Shirt</v>
      </c>
      <c r="Y39" s="53">
        <f>'BOQ Cheque'!G39</f>
        <v>30</v>
      </c>
      <c r="Z39" s="53">
        <f t="shared" si="2"/>
        <v>30</v>
      </c>
      <c r="AA39" s="53" t="str">
        <f t="shared" si="3"/>
        <v/>
      </c>
      <c r="AF39" s="53" t="str">
        <f t="shared" si="6"/>
        <v>Shirt</v>
      </c>
      <c r="AG39" s="53">
        <f t="shared" si="7"/>
        <v>30</v>
      </c>
    </row>
    <row r="40" spans="3:33">
      <c r="C40" s="53">
        <f>IF(AND('BOQ Cheque'!$E43&lt;&gt;Categories!$A$8,'BOQ Cheque'!$G43&gt;=0),'BOQ Cheque'!$G43,"")</f>
        <v>30</v>
      </c>
      <c r="D40" s="53" t="str">
        <f>IF(AND('BOQ Cheque'!$E43&lt;&gt;Categories!$A$8,'BOQ Cheque'!$G43&lt;=0),'BOQ Cheque'!$G43,"")</f>
        <v/>
      </c>
      <c r="F40" s="53" t="str">
        <f>IF(AND(Cash!$D42&lt;&gt;Categories!$A$8,Cash!$F42&gt;=0),Cash!$F42,"")</f>
        <v/>
      </c>
      <c r="G40" s="53">
        <f>IF(AND(Cash!$D42&lt;&gt;Categories!$A$8,Cash!$F42&lt;0),Cash!$F42,"")</f>
        <v>-75.2</v>
      </c>
      <c r="S40" s="1">
        <f>'BOQ Cheque'!A40</f>
        <v>42998</v>
      </c>
      <c r="T40" s="1">
        <f>'BOQ Cheque'!B40</f>
        <v>42998</v>
      </c>
      <c r="U40" s="1" t="s">
        <v>14</v>
      </c>
      <c r="V40" s="1" t="str">
        <f>'BOQ Cheque'!D40</f>
        <v>Shirt Prepay - Valli Selvaraj</v>
      </c>
      <c r="W40" s="1" t="str">
        <f>'BOQ Cheque'!E40</f>
        <v>Merchandise</v>
      </c>
      <c r="X40" s="53" t="str">
        <f>'BOQ Cheque'!I40</f>
        <v>Shirt</v>
      </c>
      <c r="Y40" s="53">
        <f>'BOQ Cheque'!G40</f>
        <v>30</v>
      </c>
      <c r="Z40" s="53">
        <f t="shared" si="2"/>
        <v>30</v>
      </c>
      <c r="AA40" s="53" t="str">
        <f t="shared" si="3"/>
        <v/>
      </c>
      <c r="AF40" s="53" t="str">
        <f t="shared" si="6"/>
        <v>Shirt</v>
      </c>
      <c r="AG40" s="53">
        <f t="shared" si="7"/>
        <v>30</v>
      </c>
    </row>
    <row r="41" spans="3:33">
      <c r="C41" s="53">
        <f>IF(AND('BOQ Cheque'!$E44&lt;&gt;Categories!$A$8,'BOQ Cheque'!$G44&gt;=0),'BOQ Cheque'!$G44,"")</f>
        <v>30</v>
      </c>
      <c r="D41" s="53" t="str">
        <f>IF(AND('BOQ Cheque'!$E44&lt;&gt;Categories!$A$8,'BOQ Cheque'!$G44&lt;=0),'BOQ Cheque'!$G44,"")</f>
        <v/>
      </c>
      <c r="F41" s="53" t="str">
        <f>IF(AND(Cash!$D43&lt;&gt;Categories!$A$8,Cash!$F43&gt;=0),Cash!$F43,"")</f>
        <v/>
      </c>
      <c r="G41" s="53">
        <f>IF(AND(Cash!$D43&lt;&gt;Categories!$A$8,Cash!$F43&lt;0),Cash!$F43,"")</f>
        <v>-94</v>
      </c>
      <c r="S41" s="1">
        <f>'BOQ Cheque'!A41</f>
        <v>42998</v>
      </c>
      <c r="T41" s="1">
        <f>'BOQ Cheque'!B41</f>
        <v>42998</v>
      </c>
      <c r="U41" s="1" t="s">
        <v>14</v>
      </c>
      <c r="V41" s="1" t="str">
        <f>'BOQ Cheque'!D41</f>
        <v>Shirt Prepay - John Taylor</v>
      </c>
      <c r="W41" s="1" t="str">
        <f>'BOQ Cheque'!E41</f>
        <v>Merchandise</v>
      </c>
      <c r="X41" s="53" t="str">
        <f>'BOQ Cheque'!I41</f>
        <v>Shirt</v>
      </c>
      <c r="Y41" s="53">
        <f>'BOQ Cheque'!G41</f>
        <v>30</v>
      </c>
      <c r="Z41" s="53">
        <f t="shared" si="2"/>
        <v>30</v>
      </c>
      <c r="AA41" s="53" t="str">
        <f t="shared" si="3"/>
        <v/>
      </c>
      <c r="AF41" s="53" t="str">
        <f t="shared" si="6"/>
        <v>Membership Direct</v>
      </c>
      <c r="AG41" s="53">
        <f t="shared" si="7"/>
        <v>55</v>
      </c>
    </row>
    <row r="42" spans="3:33">
      <c r="C42" s="53">
        <f>IF(AND('BOQ Cheque'!$E45&lt;&gt;Categories!$A$8,'BOQ Cheque'!$G45&gt;=0),'BOQ Cheque'!$G45,"")</f>
        <v>55</v>
      </c>
      <c r="D42" s="53" t="str">
        <f>IF(AND('BOQ Cheque'!$E45&lt;&gt;Categories!$A$8,'BOQ Cheque'!$G45&lt;=0),'BOQ Cheque'!$G45,"")</f>
        <v/>
      </c>
      <c r="F42" s="53">
        <f>IF(AND(Cash!$D45&lt;&gt;Categories!$A$8,Cash!$F45&gt;=0),Cash!$F45,"")</f>
        <v>107</v>
      </c>
      <c r="G42" s="53" t="str">
        <f>IF(AND(Cash!$D45&lt;&gt;Categories!$A$8,Cash!$F45&lt;0),Cash!$F45,"")</f>
        <v/>
      </c>
      <c r="S42" s="1">
        <f>'BOQ Cheque'!A42</f>
        <v>42998</v>
      </c>
      <c r="T42" s="1">
        <f>'BOQ Cheque'!B42</f>
        <v>42998</v>
      </c>
      <c r="U42" s="1" t="s">
        <v>14</v>
      </c>
      <c r="V42" s="1" t="str">
        <f>'BOQ Cheque'!D42</f>
        <v>Shirt Prepay - Daniel Gibbons</v>
      </c>
      <c r="W42" s="1" t="str">
        <f>'BOQ Cheque'!E42</f>
        <v>Merchandise</v>
      </c>
      <c r="X42" s="53" t="str">
        <f>'BOQ Cheque'!I42</f>
        <v>Shirt</v>
      </c>
      <c r="Y42" s="53">
        <f>'BOQ Cheque'!G42</f>
        <v>30</v>
      </c>
      <c r="Z42" s="53">
        <f t="shared" si="2"/>
        <v>30</v>
      </c>
      <c r="AA42" s="53" t="str">
        <f t="shared" si="3"/>
        <v/>
      </c>
      <c r="AF42" s="53" t="str">
        <f t="shared" si="6"/>
        <v>Shirt</v>
      </c>
      <c r="AG42" s="53">
        <f t="shared" si="7"/>
        <v>30</v>
      </c>
    </row>
    <row r="43" spans="3:33">
      <c r="C43" s="53">
        <f>IF(AND('BOQ Cheque'!$E46&lt;&gt;Categories!$A$8,'BOQ Cheque'!$G46&gt;=0),'BOQ Cheque'!$G46,"")</f>
        <v>30</v>
      </c>
      <c r="D43" s="53" t="str">
        <f>IF(AND('BOQ Cheque'!$E46&lt;&gt;Categories!$A$8,'BOQ Cheque'!$G46&lt;=0),'BOQ Cheque'!$G46,"")</f>
        <v/>
      </c>
      <c r="F43" s="53" t="str">
        <f>IF(AND(Cash!$D46&lt;&gt;Categories!$A$8,Cash!$F46&gt;=0),Cash!$F46,"")</f>
        <v/>
      </c>
      <c r="G43" s="53">
        <f>IF(AND(Cash!$D46&lt;&gt;Categories!$A$8,Cash!$F46&lt;0),Cash!$F46,"")</f>
        <v>-85</v>
      </c>
      <c r="S43" s="1">
        <f>'BOQ Cheque'!A43</f>
        <v>42998</v>
      </c>
      <c r="T43" s="1">
        <f>'BOQ Cheque'!B43</f>
        <v>42998</v>
      </c>
      <c r="U43" s="1" t="s">
        <v>14</v>
      </c>
      <c r="V43" s="1" t="str">
        <f>'BOQ Cheque'!D43</f>
        <v>Shirt Prepay - Darryl Power</v>
      </c>
      <c r="W43" s="1" t="str">
        <f>'BOQ Cheque'!E43</f>
        <v>Merchandise</v>
      </c>
      <c r="X43" s="53" t="str">
        <f>'BOQ Cheque'!I43</f>
        <v>Shirt</v>
      </c>
      <c r="Y43" s="53">
        <f>'BOQ Cheque'!G43</f>
        <v>30</v>
      </c>
      <c r="Z43" s="53">
        <f t="shared" si="2"/>
        <v>30</v>
      </c>
      <c r="AA43" s="53" t="str">
        <f t="shared" si="3"/>
        <v/>
      </c>
      <c r="AF43" s="53" t="str">
        <f t="shared" si="6"/>
        <v>Shirt</v>
      </c>
      <c r="AG43" s="53">
        <f t="shared" si="7"/>
        <v>30</v>
      </c>
    </row>
    <row r="44" spans="3:33">
      <c r="C44" s="53">
        <f>IF(AND('BOQ Cheque'!$E47&lt;&gt;Categories!$A$8,'BOQ Cheque'!$G47&gt;=0),'BOQ Cheque'!$G47,"")</f>
        <v>30</v>
      </c>
      <c r="D44" s="53" t="str">
        <f>IF(AND('BOQ Cheque'!$E47&lt;&gt;Categories!$A$8,'BOQ Cheque'!$G47&lt;=0),'BOQ Cheque'!$G47,"")</f>
        <v/>
      </c>
      <c r="F44" s="53" t="str">
        <f>IF(AND(Cash!$D47&lt;&gt;Categories!$A$8,Cash!$F47&gt;=0),Cash!$F47,"")</f>
        <v/>
      </c>
      <c r="G44" s="53">
        <f>IF(AND(Cash!$D47&lt;&gt;Categories!$A$8,Cash!$F47&lt;0),Cash!$F47,"")</f>
        <v>-10.5</v>
      </c>
      <c r="S44" s="1">
        <f>'BOQ Cheque'!A44</f>
        <v>42998</v>
      </c>
      <c r="T44" s="1">
        <f>'BOQ Cheque'!B44</f>
        <v>42998</v>
      </c>
      <c r="U44" s="1" t="s">
        <v>14</v>
      </c>
      <c r="V44" s="1" t="str">
        <f>'BOQ Cheque'!D44</f>
        <v>Shirt Prepay - Cole Williamson</v>
      </c>
      <c r="W44" s="1" t="str">
        <f>'BOQ Cheque'!E44</f>
        <v>Merchandise</v>
      </c>
      <c r="X44" s="53" t="str">
        <f>'BOQ Cheque'!I44</f>
        <v>Shirt</v>
      </c>
      <c r="Y44" s="53">
        <f>'BOQ Cheque'!G44</f>
        <v>30</v>
      </c>
      <c r="Z44" s="53">
        <f t="shared" si="2"/>
        <v>30</v>
      </c>
      <c r="AA44" s="53" t="str">
        <f t="shared" si="3"/>
        <v/>
      </c>
      <c r="AF44" s="53" t="str">
        <f t="shared" si="6"/>
        <v>Shirt</v>
      </c>
      <c r="AG44" s="53">
        <f t="shared" si="7"/>
        <v>30</v>
      </c>
    </row>
    <row r="45" spans="3:33">
      <c r="C45" s="53">
        <f>IF(AND('BOQ Cheque'!$E48&lt;&gt;Categories!$A$8,'BOQ Cheque'!$G48&gt;=0),'BOQ Cheque'!$G48,"")</f>
        <v>30</v>
      </c>
      <c r="D45" s="53" t="str">
        <f>IF(AND('BOQ Cheque'!$E48&lt;&gt;Categories!$A$8,'BOQ Cheque'!$G48&lt;=0),'BOQ Cheque'!$G48,"")</f>
        <v/>
      </c>
      <c r="F45" s="53">
        <f>IF(AND(Cash!$D48&lt;&gt;Categories!$A$8,Cash!$F48&gt;=0),Cash!$F48,"")</f>
        <v>231</v>
      </c>
      <c r="G45" s="53" t="str">
        <f>IF(AND(Cash!$D48&lt;&gt;Categories!$A$8,Cash!$F48&lt;0),Cash!$F48,"")</f>
        <v/>
      </c>
      <c r="S45" s="1">
        <f>'BOQ Cheque'!A45</f>
        <v>42998</v>
      </c>
      <c r="T45" s="1">
        <f>'BOQ Cheque'!B45</f>
        <v>42998</v>
      </c>
      <c r="U45" s="1" t="s">
        <v>14</v>
      </c>
      <c r="V45" s="1" t="str">
        <f>'BOQ Cheque'!D45</f>
        <v>Membership - Jeff Brookes</v>
      </c>
      <c r="W45" s="1" t="str">
        <f>'BOQ Cheque'!E45</f>
        <v>Membership Fee</v>
      </c>
      <c r="X45" s="53" t="str">
        <f>'BOQ Cheque'!I45</f>
        <v>Membership Direct</v>
      </c>
      <c r="Y45" s="53">
        <f>'BOQ Cheque'!G45</f>
        <v>55</v>
      </c>
      <c r="Z45" s="53">
        <f t="shared" si="2"/>
        <v>55</v>
      </c>
      <c r="AA45" s="53" t="str">
        <f t="shared" si="3"/>
        <v/>
      </c>
      <c r="AF45" s="53" t="str">
        <f t="shared" si="6"/>
        <v>Shirt</v>
      </c>
      <c r="AG45" s="53">
        <f t="shared" si="7"/>
        <v>30</v>
      </c>
    </row>
    <row r="46" spans="3:33">
      <c r="C46" s="53">
        <f>IF(AND('BOQ Cheque'!$E49&lt;&gt;Categories!$A$8,'BOQ Cheque'!$G49&gt;=0),'BOQ Cheque'!$G49,"")</f>
        <v>30</v>
      </c>
      <c r="D46" s="53" t="str">
        <f>IF(AND('BOQ Cheque'!$E49&lt;&gt;Categories!$A$8,'BOQ Cheque'!$G49&lt;=0),'BOQ Cheque'!$G49,"")</f>
        <v/>
      </c>
      <c r="F46" s="53" t="str">
        <f>IF(AND(Cash!$D49&lt;&gt;Categories!$A$8,Cash!$F49&gt;=0),Cash!$F49,"")</f>
        <v/>
      </c>
      <c r="G46" s="53">
        <f>IF(AND(Cash!$D49&lt;&gt;Categories!$A$8,Cash!$F49&lt;0),Cash!$F49,"")</f>
        <v>-17</v>
      </c>
      <c r="S46" s="1">
        <f>'BOQ Cheque'!A46</f>
        <v>42999</v>
      </c>
      <c r="T46" s="1">
        <f>'BOQ Cheque'!B46</f>
        <v>42999</v>
      </c>
      <c r="U46" s="1" t="s">
        <v>14</v>
      </c>
      <c r="V46" s="1" t="str">
        <f>'BOQ Cheque'!D46</f>
        <v>Shirt Prepay - Ernest Chua</v>
      </c>
      <c r="W46" s="1" t="str">
        <f>'BOQ Cheque'!E46</f>
        <v>Merchandise</v>
      </c>
      <c r="X46" s="53" t="str">
        <f>'BOQ Cheque'!I46</f>
        <v>Shirt</v>
      </c>
      <c r="Y46" s="53">
        <f>'BOQ Cheque'!G46</f>
        <v>30</v>
      </c>
      <c r="Z46" s="53">
        <f t="shared" si="2"/>
        <v>30</v>
      </c>
      <c r="AA46" s="53" t="str">
        <f t="shared" si="3"/>
        <v/>
      </c>
      <c r="AF46" s="53" t="str">
        <f t="shared" si="6"/>
        <v>Shirt</v>
      </c>
      <c r="AG46" s="53">
        <f t="shared" si="7"/>
        <v>60</v>
      </c>
    </row>
    <row r="47" spans="3:33">
      <c r="C47" s="53">
        <f>IF(AND('BOQ Cheque'!$E50&lt;&gt;Categories!$A$8,'BOQ Cheque'!$G50&gt;=0),'BOQ Cheque'!$G50,"")</f>
        <v>60</v>
      </c>
      <c r="D47" s="53" t="str">
        <f>IF(AND('BOQ Cheque'!$E50&lt;&gt;Categories!$A$8,'BOQ Cheque'!$G50&lt;=0),'BOQ Cheque'!$G50,"")</f>
        <v/>
      </c>
      <c r="F47" s="53">
        <f>IF(AND(Cash!$D50&lt;&gt;Categories!$A$8,Cash!$F50&gt;=0),Cash!$F50,"")</f>
        <v>20</v>
      </c>
      <c r="G47" s="53" t="str">
        <f>IF(AND(Cash!$D50&lt;&gt;Categories!$A$8,Cash!$F50&lt;0),Cash!$F50,"")</f>
        <v/>
      </c>
      <c r="S47" s="1">
        <f>'BOQ Cheque'!A47</f>
        <v>42999</v>
      </c>
      <c r="T47" s="1">
        <f>'BOQ Cheque'!B47</f>
        <v>42999</v>
      </c>
      <c r="U47" s="1" t="s">
        <v>14</v>
      </c>
      <c r="V47" s="1" t="str">
        <f>'BOQ Cheque'!D47</f>
        <v>Shirt Prepay - John Gartner</v>
      </c>
      <c r="W47" s="1" t="str">
        <f>'BOQ Cheque'!E47</f>
        <v>Merchandise</v>
      </c>
      <c r="X47" s="53" t="str">
        <f>'BOQ Cheque'!I47</f>
        <v>Shirt</v>
      </c>
      <c r="Y47" s="53">
        <f>'BOQ Cheque'!G47</f>
        <v>30</v>
      </c>
      <c r="Z47" s="53">
        <f t="shared" si="2"/>
        <v>30</v>
      </c>
      <c r="AA47" s="53" t="str">
        <f t="shared" si="3"/>
        <v/>
      </c>
      <c r="AF47" s="53" t="str">
        <f t="shared" si="6"/>
        <v>Sponsorship</v>
      </c>
      <c r="AG47" s="53">
        <f t="shared" si="7"/>
        <v>200</v>
      </c>
    </row>
    <row r="48" spans="3:33">
      <c r="C48" s="53">
        <f>IF(AND('BOQ Cheque'!$E51&lt;&gt;Categories!$A$8,'BOQ Cheque'!$G51&gt;=0),'BOQ Cheque'!$G51,"")</f>
        <v>200</v>
      </c>
      <c r="D48" s="53" t="str">
        <f>IF(AND('BOQ Cheque'!$E51&lt;&gt;Categories!$A$8,'BOQ Cheque'!$G51&lt;=0),'BOQ Cheque'!$G51,"")</f>
        <v/>
      </c>
      <c r="F48" s="53">
        <f>IF(AND(Cash!$D51&lt;&gt;Categories!$A$8,Cash!$F51&gt;=0),Cash!$F51,"")</f>
        <v>20</v>
      </c>
      <c r="G48" s="53" t="str">
        <f>IF(AND(Cash!$D51&lt;&gt;Categories!$A$8,Cash!$F51&lt;0),Cash!$F51,"")</f>
        <v/>
      </c>
      <c r="S48" s="1">
        <f>'BOQ Cheque'!A48</f>
        <v>42999</v>
      </c>
      <c r="T48" s="1">
        <f>'BOQ Cheque'!B48</f>
        <v>42999</v>
      </c>
      <c r="U48" s="1" t="s">
        <v>14</v>
      </c>
      <c r="V48" s="1" t="str">
        <f>'BOQ Cheque'!D48</f>
        <v>Shirt Prepay - Mathew Cheeseman</v>
      </c>
      <c r="W48" s="1" t="str">
        <f>'BOQ Cheque'!E48</f>
        <v>Merchandise</v>
      </c>
      <c r="X48" s="53" t="str">
        <f>'BOQ Cheque'!I48</f>
        <v>Shirt</v>
      </c>
      <c r="Y48" s="53">
        <f>'BOQ Cheque'!G48</f>
        <v>30</v>
      </c>
      <c r="Z48" s="53">
        <f t="shared" si="2"/>
        <v>30</v>
      </c>
      <c r="AA48" s="53" t="str">
        <f t="shared" si="3"/>
        <v/>
      </c>
      <c r="AF48" s="53" t="str">
        <f t="shared" si="6"/>
        <v>Shirt</v>
      </c>
      <c r="AG48" s="53">
        <f t="shared" si="7"/>
        <v>30</v>
      </c>
    </row>
    <row r="49" spans="3:33">
      <c r="C49" s="53">
        <f>IF(AND('BOQ Cheque'!$E52&lt;&gt;Categories!$A$8,'BOQ Cheque'!$G52&gt;=0),'BOQ Cheque'!$G52,"")</f>
        <v>30</v>
      </c>
      <c r="D49" s="53" t="str">
        <f>IF(AND('BOQ Cheque'!$E52&lt;&gt;Categories!$A$8,'BOQ Cheque'!$G52&lt;=0),'BOQ Cheque'!$G52,"")</f>
        <v/>
      </c>
      <c r="F49" s="53">
        <f>IF(AND(Cash!$D52&lt;&gt;Categories!$A$8,Cash!$F52&gt;=0),Cash!$F52,"")</f>
        <v>81</v>
      </c>
      <c r="G49" s="53" t="str">
        <f>IF(AND(Cash!$D52&lt;&gt;Categories!$A$8,Cash!$F52&lt;0),Cash!$F52,"")</f>
        <v/>
      </c>
      <c r="S49" s="1">
        <f>'BOQ Cheque'!A49</f>
        <v>42999</v>
      </c>
      <c r="T49" s="1">
        <f>'BOQ Cheque'!B49</f>
        <v>42999</v>
      </c>
      <c r="U49" s="1" t="s">
        <v>14</v>
      </c>
      <c r="V49" s="1" t="str">
        <f>'BOQ Cheque'!D49</f>
        <v>Shirt Prepay - Andrew Mollatt</v>
      </c>
      <c r="W49" s="1" t="str">
        <f>'BOQ Cheque'!E49</f>
        <v>Merchandise</v>
      </c>
      <c r="X49" s="53" t="str">
        <f>'BOQ Cheque'!I49</f>
        <v>Shirt</v>
      </c>
      <c r="Y49" s="53">
        <f>'BOQ Cheque'!G49</f>
        <v>30</v>
      </c>
      <c r="Z49" s="53">
        <f t="shared" si="2"/>
        <v>30</v>
      </c>
      <c r="AA49" s="53" t="str">
        <f t="shared" si="3"/>
        <v/>
      </c>
      <c r="AF49" s="53" t="str">
        <f t="shared" si="6"/>
        <v>Shirt</v>
      </c>
      <c r="AG49" s="53">
        <f t="shared" si="7"/>
        <v>30</v>
      </c>
    </row>
    <row r="50" spans="3:33">
      <c r="C50" s="53">
        <f>IF(AND('BOQ Cheque'!$E53&lt;&gt;Categories!$A$8,'BOQ Cheque'!$G53&gt;=0),'BOQ Cheque'!$G53,"")</f>
        <v>30</v>
      </c>
      <c r="D50" s="53" t="str">
        <f>IF(AND('BOQ Cheque'!$E53&lt;&gt;Categories!$A$8,'BOQ Cheque'!$G53&lt;=0),'BOQ Cheque'!$G53,"")</f>
        <v/>
      </c>
      <c r="F50" s="53">
        <f>IF(AND(Cash!$D53&lt;&gt;Categories!$A$8,Cash!$F53&gt;=0),Cash!$F53,"")</f>
        <v>20</v>
      </c>
      <c r="G50" s="53" t="str">
        <f>IF(AND(Cash!$D53&lt;&gt;Categories!$A$8,Cash!$F53&lt;0),Cash!$F53,"")</f>
        <v/>
      </c>
      <c r="S50" s="1">
        <f>'BOQ Cheque'!A50</f>
        <v>42999</v>
      </c>
      <c r="T50" s="1">
        <f>'BOQ Cheque'!B50</f>
        <v>42999</v>
      </c>
      <c r="U50" s="1" t="s">
        <v>14</v>
      </c>
      <c r="V50" s="1" t="str">
        <f>'BOQ Cheque'!D50</f>
        <v>2 Shirts Prepay - Trevor Krink</v>
      </c>
      <c r="W50" s="1" t="str">
        <f>'BOQ Cheque'!E50</f>
        <v>Merchandise</v>
      </c>
      <c r="X50" s="53" t="str">
        <f>'BOQ Cheque'!I50</f>
        <v>Shirt</v>
      </c>
      <c r="Y50" s="53">
        <f>'BOQ Cheque'!G50</f>
        <v>60</v>
      </c>
      <c r="Z50" s="53">
        <f t="shared" si="2"/>
        <v>60</v>
      </c>
      <c r="AA50" s="53" t="str">
        <f t="shared" si="3"/>
        <v/>
      </c>
      <c r="AF50" s="53" t="str">
        <f t="shared" si="6"/>
        <v>Shirt</v>
      </c>
      <c r="AG50" s="53">
        <f t="shared" si="7"/>
        <v>30</v>
      </c>
    </row>
    <row r="51" spans="3:33">
      <c r="C51" s="53">
        <f>IF(AND('BOQ Cheque'!$E54&lt;&gt;Categories!$A$8,'BOQ Cheque'!$G54&gt;=0),'BOQ Cheque'!$G54,"")</f>
        <v>30</v>
      </c>
      <c r="D51" s="53" t="str">
        <f>IF(AND('BOQ Cheque'!$E54&lt;&gt;Categories!$A$8,'BOQ Cheque'!$G54&lt;=0),'BOQ Cheque'!$G54,"")</f>
        <v/>
      </c>
      <c r="F51" s="53" t="str">
        <f>IF(AND(Cash!$D54&lt;&gt;Categories!$A$8,Cash!$F54&gt;=0),Cash!$F54,"")</f>
        <v/>
      </c>
      <c r="G51" s="53">
        <f>IF(AND(Cash!$D54&lt;&gt;Categories!$A$8,Cash!$F54&lt;0),Cash!$F54,"")</f>
        <v>-20</v>
      </c>
      <c r="S51" s="1">
        <f>'BOQ Cheque'!A51</f>
        <v>42999</v>
      </c>
      <c r="T51" s="1">
        <f>'BOQ Cheque'!B51</f>
        <v>42999</v>
      </c>
      <c r="U51" s="1" t="s">
        <v>14</v>
      </c>
      <c r="V51" s="1" t="str">
        <f>'BOQ Cheque'!D51</f>
        <v>Sponsorship - Cortana Design</v>
      </c>
      <c r="W51" s="1" t="str">
        <f>'BOQ Cheque'!E51</f>
        <v>Sponsorship</v>
      </c>
      <c r="X51" s="53" t="str">
        <f>'BOQ Cheque'!I51</f>
        <v>Sponsorship</v>
      </c>
      <c r="Y51" s="53">
        <f>'BOQ Cheque'!G51</f>
        <v>200</v>
      </c>
      <c r="Z51" s="53">
        <f t="shared" si="2"/>
        <v>200</v>
      </c>
      <c r="AA51" s="53" t="str">
        <f t="shared" si="3"/>
        <v/>
      </c>
      <c r="AF51" s="53" t="str">
        <f t="shared" si="6"/>
        <v>Membership Direct</v>
      </c>
      <c r="AG51" s="53">
        <f t="shared" si="7"/>
        <v>55</v>
      </c>
    </row>
    <row r="52" spans="3:33">
      <c r="C52" s="53">
        <f>IF(AND('BOQ Cheque'!$E55&lt;&gt;Categories!$A$8,'BOQ Cheque'!$G55&gt;=0),'BOQ Cheque'!$G55,"")</f>
        <v>55</v>
      </c>
      <c r="D52" s="53" t="str">
        <f>IF(AND('BOQ Cheque'!$E55&lt;&gt;Categories!$A$8,'BOQ Cheque'!$G55&lt;=0),'BOQ Cheque'!$G55,"")</f>
        <v/>
      </c>
      <c r="F52" s="53" t="str">
        <f>IF(AND(Cash!$D55&lt;&gt;Categories!$A$8,Cash!$F55&gt;=0),Cash!$F55,"")</f>
        <v/>
      </c>
      <c r="G52" s="53">
        <f>IF(AND(Cash!$D55&lt;&gt;Categories!$A$8,Cash!$F55&lt;0),Cash!$F55,"")</f>
        <v>-367</v>
      </c>
      <c r="S52" s="1">
        <f>'BOQ Cheque'!A52</f>
        <v>42999</v>
      </c>
      <c r="T52" s="1">
        <f>'BOQ Cheque'!B52</f>
        <v>42999</v>
      </c>
      <c r="U52" s="1" t="s">
        <v>14</v>
      </c>
      <c r="V52" s="1" t="str">
        <f>'BOQ Cheque'!D52</f>
        <v>Shirt Prepay - John Sherry</v>
      </c>
      <c r="W52" s="1" t="str">
        <f>'BOQ Cheque'!E52</f>
        <v>Merchandise</v>
      </c>
      <c r="X52" s="53" t="str">
        <f>'BOQ Cheque'!I52</f>
        <v>Shirt</v>
      </c>
      <c r="Y52" s="53">
        <f>'BOQ Cheque'!G52</f>
        <v>30</v>
      </c>
      <c r="Z52" s="53">
        <f t="shared" si="2"/>
        <v>30</v>
      </c>
      <c r="AA52" s="53" t="str">
        <f t="shared" si="3"/>
        <v/>
      </c>
      <c r="AF52" s="53" t="str">
        <f t="shared" si="6"/>
        <v>Shirt</v>
      </c>
      <c r="AG52" s="53">
        <f t="shared" si="7"/>
        <v>30</v>
      </c>
    </row>
    <row r="53" spans="3:33">
      <c r="C53" s="53">
        <f>IF(AND('BOQ Cheque'!$E56&lt;&gt;Categories!$A$8,'BOQ Cheque'!$G56&gt;=0),'BOQ Cheque'!$G56,"")</f>
        <v>30</v>
      </c>
      <c r="D53" s="53" t="str">
        <f>IF(AND('BOQ Cheque'!$E56&lt;&gt;Categories!$A$8,'BOQ Cheque'!$G56&lt;=0),'BOQ Cheque'!$G56,"")</f>
        <v/>
      </c>
      <c r="F53" s="53">
        <f>IF(AND(Cash!$D56&lt;&gt;Categories!$A$8,Cash!$F56&gt;=0),Cash!$F56,"")</f>
        <v>20</v>
      </c>
      <c r="G53" s="53" t="str">
        <f>IF(AND(Cash!$D56&lt;&gt;Categories!$A$8,Cash!$F56&lt;0),Cash!$F56,"")</f>
        <v/>
      </c>
      <c r="S53" s="1">
        <f>'BOQ Cheque'!A53</f>
        <v>42999</v>
      </c>
      <c r="T53" s="1">
        <f>'BOQ Cheque'!B53</f>
        <v>42999</v>
      </c>
      <c r="U53" s="1" t="s">
        <v>14</v>
      </c>
      <c r="V53" s="1" t="str">
        <f>'BOQ Cheque'!D53</f>
        <v>Shirt Prepay - James Hewitt</v>
      </c>
      <c r="W53" s="1" t="str">
        <f>'BOQ Cheque'!E53</f>
        <v>Merchandise</v>
      </c>
      <c r="X53" s="53" t="str">
        <f>'BOQ Cheque'!I53</f>
        <v>Shirt</v>
      </c>
      <c r="Y53" s="53">
        <f>'BOQ Cheque'!G53</f>
        <v>30</v>
      </c>
      <c r="Z53" s="53">
        <f t="shared" si="2"/>
        <v>30</v>
      </c>
      <c r="AA53" s="53" t="str">
        <f t="shared" si="3"/>
        <v/>
      </c>
      <c r="AF53" s="53" t="str">
        <f t="shared" si="6"/>
        <v>Shirt</v>
      </c>
      <c r="AG53" s="53">
        <f t="shared" si="7"/>
        <v>30</v>
      </c>
    </row>
    <row r="54" spans="3:33">
      <c r="C54" s="53">
        <f>IF(AND('BOQ Cheque'!$E57&lt;&gt;Categories!$A$8,'BOQ Cheque'!$G57&gt;=0),'BOQ Cheque'!$G57,"")</f>
        <v>30</v>
      </c>
      <c r="D54" s="53" t="str">
        <f>IF(AND('BOQ Cheque'!$E57&lt;&gt;Categories!$A$8,'BOQ Cheque'!$G57&lt;=0),'BOQ Cheque'!$G57,"")</f>
        <v/>
      </c>
      <c r="F54" s="53">
        <f>IF(AND(Cash!$D57&lt;&gt;Categories!$A$8,Cash!$F57&gt;=0),Cash!$F57,"")</f>
        <v>39</v>
      </c>
      <c r="G54" s="53" t="str">
        <f>IF(AND(Cash!$D57&lt;&gt;Categories!$A$8,Cash!$F57&lt;0),Cash!$F57,"")</f>
        <v/>
      </c>
      <c r="S54" s="1">
        <f>'BOQ Cheque'!A54</f>
        <v>42999</v>
      </c>
      <c r="T54" s="1">
        <f>'BOQ Cheque'!B54</f>
        <v>42999</v>
      </c>
      <c r="U54" s="1" t="s">
        <v>14</v>
      </c>
      <c r="V54" s="1" t="str">
        <f>'BOQ Cheque'!D54</f>
        <v>Shirt Prepay - Kate Holloman</v>
      </c>
      <c r="W54" s="1" t="str">
        <f>'BOQ Cheque'!E54</f>
        <v>Merchandise</v>
      </c>
      <c r="X54" s="53" t="str">
        <f>'BOQ Cheque'!I54</f>
        <v>Shirt</v>
      </c>
      <c r="Y54" s="53">
        <f>'BOQ Cheque'!G54</f>
        <v>30</v>
      </c>
      <c r="Z54" s="53">
        <f t="shared" si="2"/>
        <v>30</v>
      </c>
      <c r="AA54" s="53" t="str">
        <f t="shared" si="3"/>
        <v/>
      </c>
      <c r="AF54" s="53" t="str">
        <f t="shared" si="6"/>
        <v>Shirt</v>
      </c>
      <c r="AG54" s="53">
        <f t="shared" si="7"/>
        <v>30</v>
      </c>
    </row>
    <row r="55" spans="3:33">
      <c r="C55" s="53">
        <f>IF(AND('BOQ Cheque'!$E58&lt;&gt;Categories!$A$8,'BOQ Cheque'!$G58&gt;=0),'BOQ Cheque'!$G58,"")</f>
        <v>30</v>
      </c>
      <c r="D55" s="53" t="str">
        <f>IF(AND('BOQ Cheque'!$E58&lt;&gt;Categories!$A$8,'BOQ Cheque'!$G58&lt;=0),'BOQ Cheque'!$G58,"")</f>
        <v/>
      </c>
      <c r="F55" s="53">
        <f>IF(AND(Cash!$D58&lt;&gt;Categories!$A$8,Cash!$F58&gt;=0),Cash!$F58,"")</f>
        <v>16</v>
      </c>
      <c r="G55" s="53" t="str">
        <f>IF(AND(Cash!$D58&lt;&gt;Categories!$A$8,Cash!$F58&lt;0),Cash!$F58,"")</f>
        <v/>
      </c>
      <c r="S55" s="1">
        <f>'BOQ Cheque'!A55</f>
        <v>43000</v>
      </c>
      <c r="T55" s="1">
        <f>'BOQ Cheque'!B55</f>
        <v>43000</v>
      </c>
      <c r="U55" s="1" t="s">
        <v>14</v>
      </c>
      <c r="V55" s="1" t="str">
        <f>'BOQ Cheque'!D55</f>
        <v>Membership - Ranjit Ratnayake</v>
      </c>
      <c r="W55" s="1" t="str">
        <f>'BOQ Cheque'!E55</f>
        <v>Membership Fee</v>
      </c>
      <c r="X55" s="53" t="str">
        <f>'BOQ Cheque'!I55</f>
        <v>Membership Direct</v>
      </c>
      <c r="Y55" s="53">
        <f>'BOQ Cheque'!G55</f>
        <v>55</v>
      </c>
      <c r="Z55" s="53">
        <f t="shared" si="2"/>
        <v>55</v>
      </c>
      <c r="AA55" s="53" t="str">
        <f t="shared" si="3"/>
        <v/>
      </c>
      <c r="AF55" s="53" t="str">
        <f t="shared" si="6"/>
        <v>Shirt</v>
      </c>
      <c r="AG55" s="53">
        <f t="shared" si="7"/>
        <v>30</v>
      </c>
    </row>
    <row r="56" spans="3:33">
      <c r="C56" s="53">
        <f>IF(AND('BOQ Cheque'!$E59&lt;&gt;Categories!$A$8,'BOQ Cheque'!$G59&gt;=0),'BOQ Cheque'!$G59,"")</f>
        <v>30</v>
      </c>
      <c r="D56" s="53" t="str">
        <f>IF(AND('BOQ Cheque'!$E59&lt;&gt;Categories!$A$8,'BOQ Cheque'!$G59&lt;=0),'BOQ Cheque'!$G59,"")</f>
        <v/>
      </c>
      <c r="F56" s="53">
        <f>IF(AND(Cash!$D59&lt;&gt;Categories!$A$8,Cash!$F59&gt;=0),Cash!$F59,"")</f>
        <v>20</v>
      </c>
      <c r="G56" s="53" t="str">
        <f>IF(AND(Cash!$D59&lt;&gt;Categories!$A$8,Cash!$F59&lt;0),Cash!$F59,"")</f>
        <v/>
      </c>
      <c r="S56" s="1">
        <f>'BOQ Cheque'!A56</f>
        <v>43000</v>
      </c>
      <c r="T56" s="1">
        <f>'BOQ Cheque'!B56</f>
        <v>43000</v>
      </c>
      <c r="U56" s="1" t="s">
        <v>14</v>
      </c>
      <c r="V56" s="1" t="str">
        <f>'BOQ Cheque'!D56</f>
        <v>Shirt Prepay - Ranjit Ratnayake (same payment as B54)</v>
      </c>
      <c r="W56" s="1" t="str">
        <f>'BOQ Cheque'!E56</f>
        <v>Merchandise</v>
      </c>
      <c r="X56" s="53" t="str">
        <f>'BOQ Cheque'!I56</f>
        <v>Shirt</v>
      </c>
      <c r="Y56" s="53">
        <f>'BOQ Cheque'!G56</f>
        <v>30</v>
      </c>
      <c r="Z56" s="53">
        <f t="shared" si="2"/>
        <v>30</v>
      </c>
      <c r="AA56" s="53" t="str">
        <f t="shared" si="3"/>
        <v/>
      </c>
      <c r="AF56" s="53" t="str">
        <f t="shared" si="6"/>
        <v>Shirt</v>
      </c>
      <c r="AG56" s="53">
        <f t="shared" si="7"/>
        <v>30</v>
      </c>
    </row>
    <row r="57" spans="3:33">
      <c r="C57" s="53">
        <f>IF(AND('BOQ Cheque'!$E60&lt;&gt;Categories!$A$8,'BOQ Cheque'!$G60&gt;=0),'BOQ Cheque'!$G60,"")</f>
        <v>30</v>
      </c>
      <c r="D57" s="53" t="str">
        <f>IF(AND('BOQ Cheque'!$E60&lt;&gt;Categories!$A$8,'BOQ Cheque'!$G60&lt;=0),'BOQ Cheque'!$G60,"")</f>
        <v/>
      </c>
      <c r="F57" s="53" t="str">
        <f>IF(AND(Cash!$D60&lt;&gt;Categories!$A$8,Cash!$F60&gt;=0),Cash!$F60,"")</f>
        <v/>
      </c>
      <c r="S57" s="1">
        <f>'BOQ Cheque'!A57</f>
        <v>43000</v>
      </c>
      <c r="T57" s="1">
        <f>'BOQ Cheque'!B57</f>
        <v>43000</v>
      </c>
      <c r="U57" s="1" t="s">
        <v>14</v>
      </c>
      <c r="V57" s="1" t="str">
        <f>'BOQ Cheque'!D57</f>
        <v>Shirt Prepay - Andrew Micenko</v>
      </c>
      <c r="W57" s="1" t="str">
        <f>'BOQ Cheque'!E57</f>
        <v>Merchandise</v>
      </c>
      <c r="X57" s="53" t="str">
        <f>'BOQ Cheque'!I57</f>
        <v>Shirt</v>
      </c>
      <c r="Y57" s="53">
        <f>'BOQ Cheque'!G57</f>
        <v>30</v>
      </c>
      <c r="Z57" s="53">
        <f t="shared" si="2"/>
        <v>30</v>
      </c>
      <c r="AA57" s="53" t="str">
        <f t="shared" si="3"/>
        <v/>
      </c>
      <c r="AF57" s="53" t="str">
        <f t="shared" si="6"/>
        <v>Shirt</v>
      </c>
      <c r="AG57" s="53">
        <f t="shared" si="7"/>
        <v>30</v>
      </c>
    </row>
    <row r="58" spans="3:33">
      <c r="C58" s="53">
        <f>IF(AND('BOQ Cheque'!$E61&lt;&gt;Categories!$A$8,'BOQ Cheque'!$G61&gt;=0),'BOQ Cheque'!$G61,"")</f>
        <v>30</v>
      </c>
      <c r="D58" s="53" t="str">
        <f>IF(AND('BOQ Cheque'!$E61&lt;&gt;Categories!$A$8,'BOQ Cheque'!$G61&lt;=0),'BOQ Cheque'!$G61,"")</f>
        <v/>
      </c>
      <c r="S58" s="1">
        <f>'BOQ Cheque'!A58</f>
        <v>43000</v>
      </c>
      <c r="T58" s="1">
        <f>'BOQ Cheque'!B58</f>
        <v>43000</v>
      </c>
      <c r="U58" s="1" t="s">
        <v>14</v>
      </c>
      <c r="V58" s="1" t="str">
        <f>'BOQ Cheque'!D58</f>
        <v>Shirt Prepay - Ian Robinson</v>
      </c>
      <c r="W58" s="1" t="str">
        <f>'BOQ Cheque'!E58</f>
        <v>Merchandise</v>
      </c>
      <c r="X58" s="53" t="str">
        <f>'BOQ Cheque'!I58</f>
        <v>Shirt</v>
      </c>
      <c r="Y58" s="53">
        <f>'BOQ Cheque'!G58</f>
        <v>30</v>
      </c>
      <c r="Z58" s="53">
        <f t="shared" si="2"/>
        <v>30</v>
      </c>
      <c r="AA58" s="53" t="str">
        <f t="shared" si="3"/>
        <v/>
      </c>
      <c r="AF58" s="53" t="str">
        <f t="shared" si="6"/>
        <v>Shirt</v>
      </c>
      <c r="AG58" s="53">
        <f t="shared" si="7"/>
        <v>30</v>
      </c>
    </row>
    <row r="59" spans="3:33">
      <c r="C59" s="53">
        <f>IF(AND('BOQ Cheque'!$E62&lt;&gt;Categories!$A$8,'BOQ Cheque'!$G62&gt;=0),'BOQ Cheque'!$G62,"")</f>
        <v>30</v>
      </c>
      <c r="D59" s="53" t="str">
        <f>IF(AND('BOQ Cheque'!$E62&lt;&gt;Categories!$A$8,'BOQ Cheque'!$G62&lt;=0),'BOQ Cheque'!$G62,"")</f>
        <v/>
      </c>
      <c r="S59" s="1">
        <f>'BOQ Cheque'!A59</f>
        <v>43000</v>
      </c>
      <c r="T59" s="1">
        <f>'BOQ Cheque'!B59</f>
        <v>43000</v>
      </c>
      <c r="U59" s="1" t="s">
        <v>14</v>
      </c>
      <c r="V59" s="1" t="str">
        <f>'BOQ Cheque'!D59</f>
        <v>Shirt Prepay - Matthew Hall</v>
      </c>
      <c r="W59" s="1" t="str">
        <f>'BOQ Cheque'!E59</f>
        <v>Merchandise</v>
      </c>
      <c r="X59" s="53" t="str">
        <f>'BOQ Cheque'!I59</f>
        <v>Shirt</v>
      </c>
      <c r="Y59" s="53">
        <f>'BOQ Cheque'!G59</f>
        <v>30</v>
      </c>
      <c r="Z59" s="53">
        <f t="shared" si="2"/>
        <v>30</v>
      </c>
      <c r="AA59" s="53" t="str">
        <f t="shared" si="3"/>
        <v/>
      </c>
      <c r="AF59" s="53" t="str">
        <f t="shared" si="6"/>
        <v>Shirt</v>
      </c>
      <c r="AG59" s="53">
        <f t="shared" si="7"/>
        <v>30</v>
      </c>
    </row>
    <row r="60" spans="3:33">
      <c r="C60" s="53">
        <f>IF(AND('BOQ Cheque'!$E63&lt;&gt;Categories!$A$8,'BOQ Cheque'!$G63&gt;=0),'BOQ Cheque'!$G63,"")</f>
        <v>30</v>
      </c>
      <c r="D60" s="53" t="str">
        <f>IF(AND('BOQ Cheque'!$E63&lt;&gt;Categories!$A$8,'BOQ Cheque'!$G63&lt;=0),'BOQ Cheque'!$G63,"")</f>
        <v/>
      </c>
      <c r="S60" s="1">
        <f>'BOQ Cheque'!A60</f>
        <v>43000</v>
      </c>
      <c r="T60" s="1">
        <f>'BOQ Cheque'!B60</f>
        <v>43000</v>
      </c>
      <c r="U60" s="1" t="s">
        <v>14</v>
      </c>
      <c r="V60" s="1" t="str">
        <f>'BOQ Cheque'!D60</f>
        <v>Shirt Prepay - Trent Steenholdt</v>
      </c>
      <c r="W60" s="1" t="str">
        <f>'BOQ Cheque'!E60</f>
        <v>Merchandise</v>
      </c>
      <c r="X60" s="53" t="str">
        <f>'BOQ Cheque'!I60</f>
        <v>Shirt</v>
      </c>
      <c r="Y60" s="53">
        <f>'BOQ Cheque'!G60</f>
        <v>30</v>
      </c>
      <c r="Z60" s="53">
        <f t="shared" si="2"/>
        <v>30</v>
      </c>
      <c r="AA60" s="53" t="str">
        <f t="shared" si="3"/>
        <v/>
      </c>
      <c r="AF60" s="53" t="str">
        <f t="shared" si="6"/>
        <v>Shirt</v>
      </c>
      <c r="AG60" s="53">
        <f t="shared" si="7"/>
        <v>30</v>
      </c>
    </row>
    <row r="61" spans="3:33">
      <c r="C61" s="53">
        <f>IF(AND('BOQ Cheque'!$E64&lt;&gt;Categories!$A$8,'BOQ Cheque'!$G64&gt;=0),'BOQ Cheque'!$G64,"")</f>
        <v>30</v>
      </c>
      <c r="D61" s="53" t="str">
        <f>IF(AND('BOQ Cheque'!$E64&lt;&gt;Categories!$A$8,'BOQ Cheque'!$G64&lt;=0),'BOQ Cheque'!$G64,"")</f>
        <v/>
      </c>
      <c r="S61" s="1">
        <f>'BOQ Cheque'!A61</f>
        <v>43000</v>
      </c>
      <c r="T61" s="1">
        <f>'BOQ Cheque'!B61</f>
        <v>43000</v>
      </c>
      <c r="U61" s="1" t="s">
        <v>14</v>
      </c>
      <c r="V61" s="1" t="str">
        <f>'BOQ Cheque'!D61</f>
        <v>Shirt Prepay - Alex Hall</v>
      </c>
      <c r="W61" s="1" t="str">
        <f>'BOQ Cheque'!E61</f>
        <v>Merchandise</v>
      </c>
      <c r="X61" s="53" t="str">
        <f>'BOQ Cheque'!I61</f>
        <v>Shirt</v>
      </c>
      <c r="Y61" s="53">
        <f>'BOQ Cheque'!G61</f>
        <v>30</v>
      </c>
      <c r="Z61" s="53">
        <f t="shared" si="2"/>
        <v>30</v>
      </c>
      <c r="AA61" s="53" t="str">
        <f t="shared" si="3"/>
        <v/>
      </c>
      <c r="AF61" s="53" t="str">
        <f t="shared" si="6"/>
        <v>Shirt</v>
      </c>
      <c r="AG61" s="53">
        <f t="shared" si="7"/>
        <v>30</v>
      </c>
    </row>
    <row r="62" spans="3:33">
      <c r="C62" s="53">
        <f>IF(AND('BOQ Cheque'!$E65&lt;&gt;Categories!$A$8,'BOQ Cheque'!$G65&gt;=0),'BOQ Cheque'!$G65,"")</f>
        <v>30</v>
      </c>
      <c r="D62" s="53" t="str">
        <f>IF(AND('BOQ Cheque'!$E65&lt;&gt;Categories!$A$8,'BOQ Cheque'!$G65&lt;=0),'BOQ Cheque'!$G65,"")</f>
        <v/>
      </c>
      <c r="S62" s="1">
        <f>'BOQ Cheque'!A62</f>
        <v>43000</v>
      </c>
      <c r="T62" s="1">
        <f>'BOQ Cheque'!B62</f>
        <v>43000</v>
      </c>
      <c r="U62" s="1" t="s">
        <v>14</v>
      </c>
      <c r="V62" s="1" t="str">
        <f>'BOQ Cheque'!D62</f>
        <v>Shirt Prepay - Jamie Thomas</v>
      </c>
      <c r="W62" s="1" t="str">
        <f>'BOQ Cheque'!E62</f>
        <v>Merchandise</v>
      </c>
      <c r="X62" s="53" t="str">
        <f>'BOQ Cheque'!I62</f>
        <v>Shirt</v>
      </c>
      <c r="Y62" s="53">
        <f>'BOQ Cheque'!G62</f>
        <v>30</v>
      </c>
      <c r="Z62" s="53">
        <f t="shared" si="2"/>
        <v>30</v>
      </c>
      <c r="AA62" s="53" t="str">
        <f t="shared" si="3"/>
        <v/>
      </c>
      <c r="AF62" s="53" t="str">
        <f t="shared" si="6"/>
        <v>Shirt</v>
      </c>
      <c r="AG62" s="53">
        <f t="shared" si="7"/>
        <v>30</v>
      </c>
    </row>
    <row r="63" spans="3:33">
      <c r="C63" s="53">
        <f>IF(AND('BOQ Cheque'!$E66&lt;&gt;Categories!$A$8,'BOQ Cheque'!$G66&gt;=0),'BOQ Cheque'!$G66,"")</f>
        <v>30</v>
      </c>
      <c r="D63" s="53" t="str">
        <f>IF(AND('BOQ Cheque'!$E66&lt;&gt;Categories!$A$8,'BOQ Cheque'!$G66&lt;=0),'BOQ Cheque'!$G66,"")</f>
        <v/>
      </c>
      <c r="S63" s="1">
        <f>'BOQ Cheque'!A63</f>
        <v>43000</v>
      </c>
      <c r="T63" s="1">
        <f>'BOQ Cheque'!B63</f>
        <v>43000</v>
      </c>
      <c r="U63" s="1" t="s">
        <v>14</v>
      </c>
      <c r="V63" s="1" t="str">
        <f>'BOQ Cheque'!D63</f>
        <v>Shirt Prepay - Wayne Barron</v>
      </c>
      <c r="W63" s="1" t="str">
        <f>'BOQ Cheque'!E63</f>
        <v>Merchandise</v>
      </c>
      <c r="X63" s="53" t="str">
        <f>'BOQ Cheque'!I63</f>
        <v>Shirt</v>
      </c>
      <c r="Y63" s="53">
        <f>'BOQ Cheque'!G63</f>
        <v>30</v>
      </c>
      <c r="Z63" s="53">
        <f t="shared" si="2"/>
        <v>30</v>
      </c>
      <c r="AA63" s="53" t="str">
        <f t="shared" si="3"/>
        <v/>
      </c>
      <c r="AF63" s="53" t="str">
        <f t="shared" ref="AF63:AF104" si="8">X67</f>
        <v>Shirt</v>
      </c>
      <c r="AG63" s="53">
        <f t="shared" ref="AG63:AG104" si="9">Y67</f>
        <v>60</v>
      </c>
    </row>
    <row r="64" spans="3:33">
      <c r="C64" s="53">
        <f>IF(AND('BOQ Cheque'!$E67&lt;&gt;Categories!$A$8,'BOQ Cheque'!$G67&gt;=0),'BOQ Cheque'!$G67,"")</f>
        <v>60</v>
      </c>
      <c r="D64" s="53" t="str">
        <f>IF(AND('BOQ Cheque'!$E67&lt;&gt;Categories!$A$8,'BOQ Cheque'!$G67&lt;=0),'BOQ Cheque'!$G67,"")</f>
        <v/>
      </c>
      <c r="S64" s="1">
        <f>'BOQ Cheque'!A64</f>
        <v>43003</v>
      </c>
      <c r="T64" s="1">
        <f>'BOQ Cheque'!B64</f>
        <v>43003</v>
      </c>
      <c r="U64" s="1" t="s">
        <v>14</v>
      </c>
      <c r="V64" s="1" t="str">
        <f>'BOQ Cheque'!D64</f>
        <v>Shirt Prepay - Nathan Johnstone</v>
      </c>
      <c r="W64" s="1" t="str">
        <f>'BOQ Cheque'!E64</f>
        <v>Merchandise</v>
      </c>
      <c r="X64" s="53" t="str">
        <f>'BOQ Cheque'!I64</f>
        <v>Shirt</v>
      </c>
      <c r="Y64" s="53">
        <f>'BOQ Cheque'!G64</f>
        <v>30</v>
      </c>
      <c r="Z64" s="53">
        <f t="shared" si="2"/>
        <v>30</v>
      </c>
      <c r="AA64" s="53" t="str">
        <f t="shared" si="3"/>
        <v/>
      </c>
      <c r="AF64" s="53" t="str">
        <f t="shared" si="8"/>
        <v>Shirt</v>
      </c>
      <c r="AG64" s="53">
        <f t="shared" si="9"/>
        <v>30</v>
      </c>
    </row>
    <row r="65" spans="3:33">
      <c r="C65" s="53">
        <f>IF(AND('BOQ Cheque'!$E68&lt;&gt;Categories!$A$8,'BOQ Cheque'!$G68&gt;=0),'BOQ Cheque'!$G68,"")</f>
        <v>30</v>
      </c>
      <c r="D65" s="53" t="str">
        <f>IF(AND('BOQ Cheque'!$E68&lt;&gt;Categories!$A$8,'BOQ Cheque'!$G68&lt;=0),'BOQ Cheque'!$G68,"")</f>
        <v/>
      </c>
      <c r="S65" s="1">
        <f>'BOQ Cheque'!A65</f>
        <v>43003</v>
      </c>
      <c r="T65" s="1">
        <f>'BOQ Cheque'!B65</f>
        <v>43003</v>
      </c>
      <c r="U65" s="1" t="s">
        <v>14</v>
      </c>
      <c r="V65" s="1" t="str">
        <f>'BOQ Cheque'!D65</f>
        <v>Shirt Prepay - Wayne Barnes</v>
      </c>
      <c r="W65" s="1" t="str">
        <f>'BOQ Cheque'!E65</f>
        <v>Merchandise</v>
      </c>
      <c r="X65" s="53" t="str">
        <f>'BOQ Cheque'!I65</f>
        <v>Shirt</v>
      </c>
      <c r="Y65" s="53">
        <f>'BOQ Cheque'!G65</f>
        <v>30</v>
      </c>
      <c r="Z65" s="53">
        <f t="shared" si="2"/>
        <v>30</v>
      </c>
      <c r="AA65" s="53" t="str">
        <f t="shared" si="3"/>
        <v/>
      </c>
      <c r="AF65" s="53" t="str">
        <f t="shared" si="8"/>
        <v>Shirt</v>
      </c>
      <c r="AG65" s="53">
        <f t="shared" si="9"/>
        <v>30</v>
      </c>
    </row>
    <row r="66" spans="3:33">
      <c r="C66" s="53">
        <f>IF(AND('BOQ Cheque'!$E69&lt;&gt;Categories!$A$8,'BOQ Cheque'!$G69&gt;=0),'BOQ Cheque'!$G69,"")</f>
        <v>30</v>
      </c>
      <c r="D66" s="53" t="str">
        <f>IF(AND('BOQ Cheque'!$E69&lt;&gt;Categories!$A$8,'BOQ Cheque'!$G69&lt;=0),'BOQ Cheque'!$G69,"")</f>
        <v/>
      </c>
      <c r="S66" s="1">
        <f>'BOQ Cheque'!A66</f>
        <v>43003</v>
      </c>
      <c r="T66" s="1">
        <f>'BOQ Cheque'!B66</f>
        <v>43003</v>
      </c>
      <c r="U66" s="1" t="s">
        <v>14</v>
      </c>
      <c r="V66" s="1" t="str">
        <f>'BOQ Cheque'!D66</f>
        <v>Shirt Prepay - Mahesh Gopukuttan</v>
      </c>
      <c r="W66" s="1" t="str">
        <f>'BOQ Cheque'!E66</f>
        <v>Merchandise</v>
      </c>
      <c r="X66" s="53" t="str">
        <f>'BOQ Cheque'!I66</f>
        <v>Shirt</v>
      </c>
      <c r="Y66" s="53">
        <f>'BOQ Cheque'!G66</f>
        <v>30</v>
      </c>
      <c r="Z66" s="53">
        <f t="shared" si="2"/>
        <v>30</v>
      </c>
      <c r="AA66" s="53" t="str">
        <f t="shared" si="3"/>
        <v/>
      </c>
      <c r="AF66" s="53" t="str">
        <f t="shared" si="8"/>
        <v>Shirt</v>
      </c>
      <c r="AG66" s="53">
        <f t="shared" si="9"/>
        <v>30</v>
      </c>
    </row>
    <row r="67" spans="3:33">
      <c r="C67" s="53">
        <f>IF(AND('BOQ Cheque'!$E70&lt;&gt;Categories!$A$8,'BOQ Cheque'!$G70&gt;=0),'BOQ Cheque'!$G70,"")</f>
        <v>30</v>
      </c>
      <c r="D67" s="53" t="str">
        <f>IF(AND('BOQ Cheque'!$E70&lt;&gt;Categories!$A$8,'BOQ Cheque'!$G70&lt;=0),'BOQ Cheque'!$G70,"")</f>
        <v/>
      </c>
      <c r="S67" s="1">
        <f>'BOQ Cheque'!A67</f>
        <v>43003</v>
      </c>
      <c r="T67" s="1">
        <f>'BOQ Cheque'!B67</f>
        <v>43003</v>
      </c>
      <c r="U67" s="1" t="s">
        <v>14</v>
      </c>
      <c r="V67" s="1" t="str">
        <f>'BOQ Cheque'!D67</f>
        <v>2 Shirts Prepay - Nathan Gilders</v>
      </c>
      <c r="W67" s="1" t="str">
        <f>'BOQ Cheque'!E67</f>
        <v>Merchandise</v>
      </c>
      <c r="X67" s="53" t="str">
        <f>'BOQ Cheque'!I67</f>
        <v>Shirt</v>
      </c>
      <c r="Y67" s="53">
        <f>'BOQ Cheque'!G67</f>
        <v>60</v>
      </c>
      <c r="Z67" s="53">
        <f t="shared" ref="Z67:Z130" si="10">IF(Y67&gt;0,Y67,"")</f>
        <v>60</v>
      </c>
      <c r="AA67" s="53" t="str">
        <f t="shared" ref="AA67:AA130" si="11">IF(Y67&lt;=0,Y67,"")</f>
        <v/>
      </c>
      <c r="AF67" s="53" t="str">
        <f t="shared" si="8"/>
        <v>Shirt</v>
      </c>
      <c r="AG67" s="53">
        <f t="shared" si="9"/>
        <v>30</v>
      </c>
    </row>
    <row r="68" spans="3:33">
      <c r="C68" s="53">
        <f>IF(AND('BOQ Cheque'!$E71&lt;&gt;Categories!$A$8,'BOQ Cheque'!$G71&gt;=0),'BOQ Cheque'!$G71,"")</f>
        <v>30</v>
      </c>
      <c r="D68" s="53" t="str">
        <f>IF(AND('BOQ Cheque'!$E71&lt;&gt;Categories!$A$8,'BOQ Cheque'!$G71&lt;=0),'BOQ Cheque'!$G71,"")</f>
        <v/>
      </c>
      <c r="S68" s="1">
        <f>'BOQ Cheque'!A68</f>
        <v>43003</v>
      </c>
      <c r="T68" s="1">
        <f>'BOQ Cheque'!B68</f>
        <v>43003</v>
      </c>
      <c r="U68" s="1" t="s">
        <v>14</v>
      </c>
      <c r="V68" s="1" t="str">
        <f>'BOQ Cheque'!D68</f>
        <v>Shirt Prepay - Daniel Smith</v>
      </c>
      <c r="W68" s="1" t="str">
        <f>'BOQ Cheque'!E68</f>
        <v>Merchandise</v>
      </c>
      <c r="X68" s="53" t="str">
        <f>'BOQ Cheque'!I68</f>
        <v>Shirt</v>
      </c>
      <c r="Y68" s="53">
        <f>'BOQ Cheque'!G68</f>
        <v>30</v>
      </c>
      <c r="Z68" s="53">
        <f t="shared" si="10"/>
        <v>30</v>
      </c>
      <c r="AA68" s="53" t="str">
        <f t="shared" si="11"/>
        <v/>
      </c>
      <c r="AF68" s="53" t="str">
        <f t="shared" si="8"/>
        <v>Shirt</v>
      </c>
      <c r="AG68" s="53">
        <f t="shared" si="9"/>
        <v>60</v>
      </c>
    </row>
    <row r="69" spans="3:33">
      <c r="C69" s="53">
        <f>IF(AND('BOQ Cheque'!$E72&lt;&gt;Categories!$A$8,'BOQ Cheque'!$G72&gt;=0),'BOQ Cheque'!$G72,"")</f>
        <v>60</v>
      </c>
      <c r="D69" s="53" t="str">
        <f>IF(AND('BOQ Cheque'!$E72&lt;&gt;Categories!$A$8,'BOQ Cheque'!$G72&lt;=0),'BOQ Cheque'!$G72,"")</f>
        <v/>
      </c>
      <c r="S69" s="1">
        <f>'BOQ Cheque'!A69</f>
        <v>43003</v>
      </c>
      <c r="T69" s="1">
        <f>'BOQ Cheque'!B69</f>
        <v>43003</v>
      </c>
      <c r="U69" s="1" t="s">
        <v>14</v>
      </c>
      <c r="V69" s="1" t="str">
        <f>'BOQ Cheque'!D69</f>
        <v>Shirt Prepay - Justin Shakeshaft</v>
      </c>
      <c r="W69" s="1" t="str">
        <f>'BOQ Cheque'!E69</f>
        <v>Merchandise</v>
      </c>
      <c r="X69" s="53" t="str">
        <f>'BOQ Cheque'!I69</f>
        <v>Shirt</v>
      </c>
      <c r="Y69" s="53">
        <f>'BOQ Cheque'!G69</f>
        <v>30</v>
      </c>
      <c r="Z69" s="53">
        <f t="shared" si="10"/>
        <v>30</v>
      </c>
      <c r="AA69" s="53" t="str">
        <f t="shared" si="11"/>
        <v/>
      </c>
      <c r="AF69" s="53" t="str">
        <f t="shared" si="8"/>
        <v>Shirt</v>
      </c>
      <c r="AG69" s="53">
        <f t="shared" si="9"/>
        <v>60</v>
      </c>
    </row>
    <row r="70" spans="3:33">
      <c r="C70" s="53">
        <f>IF(AND('BOQ Cheque'!$E73&lt;&gt;Categories!$A$8,'BOQ Cheque'!$G73&gt;=0),'BOQ Cheque'!$G73,"")</f>
        <v>60</v>
      </c>
      <c r="D70" s="53" t="str">
        <f>IF(AND('BOQ Cheque'!$E73&lt;&gt;Categories!$A$8,'BOQ Cheque'!$G73&lt;=0),'BOQ Cheque'!$G73,"")</f>
        <v/>
      </c>
      <c r="S70" s="1">
        <f>'BOQ Cheque'!A70</f>
        <v>43004</v>
      </c>
      <c r="T70" s="1">
        <f>'BOQ Cheque'!B70</f>
        <v>43004</v>
      </c>
      <c r="U70" s="1" t="s">
        <v>14</v>
      </c>
      <c r="V70" s="1" t="str">
        <f>'BOQ Cheque'!D70</f>
        <v>Shirt Prepay - Jack Paterson</v>
      </c>
      <c r="W70" s="1" t="str">
        <f>'BOQ Cheque'!E70</f>
        <v>Merchandise</v>
      </c>
      <c r="X70" s="53" t="str">
        <f>'BOQ Cheque'!I70</f>
        <v>Shirt</v>
      </c>
      <c r="Y70" s="53">
        <f>'BOQ Cheque'!G70</f>
        <v>30</v>
      </c>
      <c r="Z70" s="53">
        <f t="shared" si="10"/>
        <v>30</v>
      </c>
      <c r="AA70" s="53" t="str">
        <f t="shared" si="11"/>
        <v/>
      </c>
      <c r="AF70" s="53" t="str">
        <f t="shared" si="8"/>
        <v>Shirt</v>
      </c>
      <c r="AG70" s="53">
        <f t="shared" si="9"/>
        <v>30</v>
      </c>
    </row>
    <row r="71" spans="3:33">
      <c r="C71" s="53">
        <f>IF(AND('BOQ Cheque'!$E74&lt;&gt;Categories!$A$8,'BOQ Cheque'!$G74&gt;=0),'BOQ Cheque'!$G74,"")</f>
        <v>30</v>
      </c>
      <c r="D71" s="53" t="str">
        <f>IF(AND('BOQ Cheque'!$E74&lt;&gt;Categories!$A$8,'BOQ Cheque'!$G74&lt;=0),'BOQ Cheque'!$G74,"")</f>
        <v/>
      </c>
      <c r="S71" s="1">
        <f>'BOQ Cheque'!A71</f>
        <v>43004</v>
      </c>
      <c r="T71" s="1">
        <f>'BOQ Cheque'!B71</f>
        <v>43004</v>
      </c>
      <c r="U71" s="1" t="s">
        <v>14</v>
      </c>
      <c r="V71" s="1" t="str">
        <f>'BOQ Cheque'!D71</f>
        <v>Shirt Prepay - Tyler Kaljee</v>
      </c>
      <c r="W71" s="1" t="str">
        <f>'BOQ Cheque'!E71</f>
        <v>Merchandise</v>
      </c>
      <c r="X71" s="53" t="str">
        <f>'BOQ Cheque'!I71</f>
        <v>Shirt</v>
      </c>
      <c r="Y71" s="53">
        <f>'BOQ Cheque'!G71</f>
        <v>30</v>
      </c>
      <c r="Z71" s="53">
        <f t="shared" si="10"/>
        <v>30</v>
      </c>
      <c r="AA71" s="53" t="str">
        <f t="shared" si="11"/>
        <v/>
      </c>
      <c r="AF71" s="53" t="str">
        <f t="shared" si="8"/>
        <v>Shirt</v>
      </c>
      <c r="AG71" s="53">
        <f t="shared" si="9"/>
        <v>30</v>
      </c>
    </row>
    <row r="72" spans="3:33">
      <c r="C72" s="53">
        <f>IF(AND('BOQ Cheque'!$E75&lt;&gt;Categories!$A$8,'BOQ Cheque'!$G75&gt;=0),'BOQ Cheque'!$G75,"")</f>
        <v>30</v>
      </c>
      <c r="D72" s="53" t="str">
        <f>IF(AND('BOQ Cheque'!$E75&lt;&gt;Categories!$A$8,'BOQ Cheque'!$G75&lt;=0),'BOQ Cheque'!$G75,"")</f>
        <v/>
      </c>
      <c r="S72" s="1">
        <f>'BOQ Cheque'!A72</f>
        <v>43004</v>
      </c>
      <c r="T72" s="1">
        <f>'BOQ Cheque'!B72</f>
        <v>43004</v>
      </c>
      <c r="U72" s="1" t="s">
        <v>14</v>
      </c>
      <c r="V72" s="1" t="str">
        <f>'BOQ Cheque'!D72</f>
        <v>2 Shirts Prepay - Michael Kovalevs</v>
      </c>
      <c r="W72" s="1" t="str">
        <f>'BOQ Cheque'!E72</f>
        <v>Merchandise</v>
      </c>
      <c r="X72" s="53" t="str">
        <f>'BOQ Cheque'!I72</f>
        <v>Shirt</v>
      </c>
      <c r="Y72" s="53">
        <f>'BOQ Cheque'!G72</f>
        <v>60</v>
      </c>
      <c r="Z72" s="53">
        <f t="shared" si="10"/>
        <v>60</v>
      </c>
      <c r="AA72" s="53" t="str">
        <f t="shared" si="11"/>
        <v/>
      </c>
      <c r="AF72" s="53" t="str">
        <f t="shared" si="8"/>
        <v>Shirt</v>
      </c>
      <c r="AG72" s="53">
        <f t="shared" si="9"/>
        <v>82</v>
      </c>
    </row>
    <row r="73" spans="3:33">
      <c r="C73" s="53">
        <f>IF(AND('BOQ Cheque'!$E76&lt;&gt;Categories!$A$8,'BOQ Cheque'!$G76&gt;=0),'BOQ Cheque'!$G76,"")</f>
        <v>82</v>
      </c>
      <c r="D73" s="53" t="str">
        <f>IF(AND('BOQ Cheque'!$E76&lt;&gt;Categories!$A$8,'BOQ Cheque'!$G76&lt;=0),'BOQ Cheque'!$G76,"")</f>
        <v/>
      </c>
      <c r="S73" s="1">
        <f>'BOQ Cheque'!A73</f>
        <v>43005</v>
      </c>
      <c r="T73" s="1">
        <f>'BOQ Cheque'!B73</f>
        <v>43005</v>
      </c>
      <c r="U73" s="1" t="s">
        <v>14</v>
      </c>
      <c r="V73" s="1" t="str">
        <f>'BOQ Cheque'!D73</f>
        <v>2 Shirts Prepay - Mitulkumar Patel</v>
      </c>
      <c r="W73" s="1" t="str">
        <f>'BOQ Cheque'!E73</f>
        <v>Merchandise</v>
      </c>
      <c r="X73" s="53" t="str">
        <f>'BOQ Cheque'!I73</f>
        <v>Shirt</v>
      </c>
      <c r="Y73" s="53">
        <f>'BOQ Cheque'!G73</f>
        <v>60</v>
      </c>
      <c r="Z73" s="53">
        <f t="shared" si="10"/>
        <v>60</v>
      </c>
      <c r="AA73" s="53" t="str">
        <f t="shared" si="11"/>
        <v/>
      </c>
      <c r="AF73" s="53" t="str">
        <f t="shared" si="8"/>
        <v>Shirt</v>
      </c>
      <c r="AG73" s="53">
        <f t="shared" si="9"/>
        <v>30</v>
      </c>
    </row>
    <row r="74" spans="3:33">
      <c r="C74" s="53">
        <f>IF(AND('BOQ Cheque'!$E77&lt;&gt;Categories!$A$8,'BOQ Cheque'!$G77&gt;=0),'BOQ Cheque'!$G77,"")</f>
        <v>30</v>
      </c>
      <c r="D74" s="53" t="str">
        <f>IF(AND('BOQ Cheque'!$E77&lt;&gt;Categories!$A$8,'BOQ Cheque'!$G77&lt;=0),'BOQ Cheque'!$G77,"")</f>
        <v/>
      </c>
      <c r="S74" s="1">
        <f>'BOQ Cheque'!A74</f>
        <v>43005</v>
      </c>
      <c r="T74" s="1">
        <f>'BOQ Cheque'!B74</f>
        <v>43005</v>
      </c>
      <c r="U74" s="1" t="s">
        <v>14</v>
      </c>
      <c r="V74" s="1" t="str">
        <f>'BOQ Cheque'!D74</f>
        <v>Shirt Prepay - Nick Walters</v>
      </c>
      <c r="W74" s="1" t="str">
        <f>'BOQ Cheque'!E74</f>
        <v>Merchandise</v>
      </c>
      <c r="X74" s="53" t="str">
        <f>'BOQ Cheque'!I74</f>
        <v>Shirt</v>
      </c>
      <c r="Y74" s="53">
        <f>'BOQ Cheque'!G74</f>
        <v>30</v>
      </c>
      <c r="Z74" s="53">
        <f t="shared" si="10"/>
        <v>30</v>
      </c>
      <c r="AA74" s="53" t="str">
        <f t="shared" si="11"/>
        <v/>
      </c>
      <c r="AF74" s="53" t="str">
        <f t="shared" si="8"/>
        <v>Interest</v>
      </c>
      <c r="AG74" s="53">
        <f t="shared" si="9"/>
        <v>0.32</v>
      </c>
    </row>
    <row r="75" spans="3:33">
      <c r="C75" s="53">
        <f>IF(AND('BOQ Cheque'!$E78&lt;&gt;Categories!$A$8,'BOQ Cheque'!$G78&gt;=0),'BOQ Cheque'!$G78,"")</f>
        <v>0.32</v>
      </c>
      <c r="D75" s="53" t="str">
        <f>IF(AND('BOQ Cheque'!$E78&lt;&gt;Categories!$A$8,'BOQ Cheque'!$G78&lt;=0),'BOQ Cheque'!$G78,"")</f>
        <v/>
      </c>
      <c r="S75" s="1">
        <f>'BOQ Cheque'!A75</f>
        <v>43006</v>
      </c>
      <c r="T75" s="1">
        <f>'BOQ Cheque'!B75</f>
        <v>43006</v>
      </c>
      <c r="U75" s="1" t="s">
        <v>14</v>
      </c>
      <c r="V75" s="1" t="str">
        <f>'BOQ Cheque'!D75</f>
        <v>Shirt Prepay - Andrew Jones</v>
      </c>
      <c r="W75" s="1" t="str">
        <f>'BOQ Cheque'!E75</f>
        <v>Merchandise</v>
      </c>
      <c r="X75" s="53" t="str">
        <f>'BOQ Cheque'!I75</f>
        <v>Shirt</v>
      </c>
      <c r="Y75" s="53">
        <f>'BOQ Cheque'!G75</f>
        <v>30</v>
      </c>
      <c r="Z75" s="53">
        <f t="shared" si="10"/>
        <v>30</v>
      </c>
      <c r="AA75" s="53" t="str">
        <f t="shared" si="11"/>
        <v/>
      </c>
      <c r="AF75" s="53" t="str">
        <f t="shared" si="8"/>
        <v>Shirt</v>
      </c>
      <c r="AG75" s="53">
        <f t="shared" si="9"/>
        <v>30</v>
      </c>
    </row>
    <row r="76" spans="3:33">
      <c r="C76" s="53">
        <f>IF(AND('BOQ Cheque'!$E79&lt;&gt;Categories!$A$8,'BOQ Cheque'!$G79&gt;=0),'BOQ Cheque'!$G79,"")</f>
        <v>30</v>
      </c>
      <c r="D76" s="53" t="str">
        <f>IF(AND('BOQ Cheque'!$E79&lt;&gt;Categories!$A$8,'BOQ Cheque'!$G79&lt;=0),'BOQ Cheque'!$G79,"")</f>
        <v/>
      </c>
      <c r="S76" s="1">
        <f>'BOQ Cheque'!A76</f>
        <v>43007</v>
      </c>
      <c r="T76" s="1">
        <f>'BOQ Cheque'!B76</f>
        <v>43007</v>
      </c>
      <c r="U76" s="1" t="s">
        <v>14</v>
      </c>
      <c r="V76" s="1" t="str">
        <f>'BOQ Cheque'!D76</f>
        <v>2 Shirts Prepay - Steve Tripp</v>
      </c>
      <c r="W76" s="1" t="str">
        <f>'BOQ Cheque'!E76</f>
        <v>Merchandise</v>
      </c>
      <c r="X76" s="53" t="str">
        <f>'BOQ Cheque'!I76</f>
        <v>Shirt</v>
      </c>
      <c r="Y76" s="53">
        <f>'BOQ Cheque'!G76</f>
        <v>82</v>
      </c>
      <c r="Z76" s="53">
        <f t="shared" si="10"/>
        <v>82</v>
      </c>
      <c r="AA76" s="53" t="str">
        <f t="shared" si="11"/>
        <v/>
      </c>
      <c r="AF76" s="53" t="str">
        <f t="shared" si="8"/>
        <v>Shirt</v>
      </c>
      <c r="AG76" s="53">
        <f t="shared" si="9"/>
        <v>30</v>
      </c>
    </row>
    <row r="77" spans="3:33">
      <c r="C77" s="53">
        <f>IF(AND('BOQ Cheque'!$E80&lt;&gt;Categories!$A$8,'BOQ Cheque'!$G80&gt;=0),'BOQ Cheque'!$G80,"")</f>
        <v>30</v>
      </c>
      <c r="D77" s="53" t="str">
        <f>IF(AND('BOQ Cheque'!$E80&lt;&gt;Categories!$A$8,'BOQ Cheque'!$G80&lt;=0),'BOQ Cheque'!$G80,"")</f>
        <v/>
      </c>
      <c r="S77" s="1">
        <f>'BOQ Cheque'!A77</f>
        <v>43007</v>
      </c>
      <c r="T77" s="1">
        <f>'BOQ Cheque'!B77</f>
        <v>43007</v>
      </c>
      <c r="U77" s="1" t="s">
        <v>14</v>
      </c>
      <c r="V77" s="1" t="str">
        <f>'BOQ Cheque'!D77</f>
        <v>Shirt Prepay - Sidney Rajanayagam</v>
      </c>
      <c r="W77" s="1" t="str">
        <f>'BOQ Cheque'!E77</f>
        <v>Merchandise</v>
      </c>
      <c r="X77" s="53" t="str">
        <f>'BOQ Cheque'!I77</f>
        <v>Shirt</v>
      </c>
      <c r="Y77" s="53">
        <f>'BOQ Cheque'!G77</f>
        <v>30</v>
      </c>
      <c r="Z77" s="53">
        <f t="shared" si="10"/>
        <v>30</v>
      </c>
      <c r="AA77" s="53" t="str">
        <f t="shared" si="11"/>
        <v/>
      </c>
      <c r="AF77" s="53" t="str">
        <f t="shared" si="8"/>
        <v>Jacket</v>
      </c>
      <c r="AG77" s="53">
        <f t="shared" si="9"/>
        <v>65</v>
      </c>
    </row>
    <row r="78" spans="3:33">
      <c r="C78" s="53">
        <f>IF(AND('BOQ Cheque'!$E81&lt;&gt;Categories!$A$8,'BOQ Cheque'!$G81&gt;=0),'BOQ Cheque'!$G81,"")</f>
        <v>65</v>
      </c>
      <c r="D78" s="53" t="str">
        <f>IF(AND('BOQ Cheque'!$E81&lt;&gt;Categories!$A$8,'BOQ Cheque'!$G81&lt;=0),'BOQ Cheque'!$G81,"")</f>
        <v/>
      </c>
      <c r="S78" s="1">
        <f>'BOQ Cheque'!A78</f>
        <v>43008</v>
      </c>
      <c r="T78" s="1">
        <f>'BOQ Cheque'!B78</f>
        <v>43008</v>
      </c>
      <c r="U78" s="1" t="s">
        <v>14</v>
      </c>
      <c r="V78" s="1" t="str">
        <f>'BOQ Cheque'!D78</f>
        <v>Interest</v>
      </c>
      <c r="W78" s="1" t="str">
        <f>'BOQ Cheque'!E78</f>
        <v>Interest</v>
      </c>
      <c r="X78" s="53" t="str">
        <f>'BOQ Cheque'!I78</f>
        <v>Interest</v>
      </c>
      <c r="Y78" s="53">
        <f>'BOQ Cheque'!G78</f>
        <v>0.32</v>
      </c>
      <c r="Z78" s="53">
        <f t="shared" si="10"/>
        <v>0.32</v>
      </c>
      <c r="AA78" s="53" t="str">
        <f t="shared" si="11"/>
        <v/>
      </c>
      <c r="AF78" s="53" t="str">
        <f t="shared" si="8"/>
        <v>Shirt</v>
      </c>
      <c r="AG78" s="53">
        <f t="shared" si="9"/>
        <v>-1668.87</v>
      </c>
    </row>
    <row r="79" spans="3:33">
      <c r="C79" s="53" t="str">
        <f>IF(AND('BOQ Cheque'!$E82&lt;&gt;Categories!$A$8,'BOQ Cheque'!$G82&gt;=0),'BOQ Cheque'!$G82,"")</f>
        <v/>
      </c>
      <c r="D79" s="53">
        <f>IF(AND('BOQ Cheque'!$E82&lt;&gt;Categories!$A$8,'BOQ Cheque'!$G82&lt;=0),'BOQ Cheque'!$G82,"")</f>
        <v>-1668.87</v>
      </c>
      <c r="S79" s="1">
        <f>'BOQ Cheque'!A79</f>
        <v>43010</v>
      </c>
      <c r="T79" s="1">
        <f>'BOQ Cheque'!B79</f>
        <v>43010</v>
      </c>
      <c r="U79" s="1" t="s">
        <v>14</v>
      </c>
      <c r="V79" s="1" t="str">
        <f>'BOQ Cheque'!D79</f>
        <v>Shirt Prepay - Steve Dubier</v>
      </c>
      <c r="W79" s="1" t="str">
        <f>'BOQ Cheque'!E79</f>
        <v>Merchandise</v>
      </c>
      <c r="X79" s="53" t="str">
        <f>'BOQ Cheque'!I79</f>
        <v>Shirt</v>
      </c>
      <c r="Y79" s="53">
        <f>'BOQ Cheque'!G79</f>
        <v>30</v>
      </c>
      <c r="Z79" s="53">
        <f t="shared" si="10"/>
        <v>30</v>
      </c>
      <c r="AA79" s="53" t="str">
        <f t="shared" si="11"/>
        <v/>
      </c>
      <c r="AF79" s="53" t="str">
        <f t="shared" si="8"/>
        <v>Shirt</v>
      </c>
      <c r="AG79" s="53">
        <f t="shared" si="9"/>
        <v>30</v>
      </c>
    </row>
    <row r="80" spans="3:33">
      <c r="C80" s="53">
        <f>IF(AND('BOQ Cheque'!$E83&lt;&gt;Categories!$A$8,'BOQ Cheque'!$G83&gt;=0),'BOQ Cheque'!$G83,"")</f>
        <v>30</v>
      </c>
      <c r="D80" s="53" t="str">
        <f>IF(AND('BOQ Cheque'!$E83&lt;&gt;Categories!$A$8,'BOQ Cheque'!$G83&lt;=0),'BOQ Cheque'!$G83,"")</f>
        <v/>
      </c>
      <c r="S80" s="1">
        <f>'BOQ Cheque'!A80</f>
        <v>43011</v>
      </c>
      <c r="T80" s="1">
        <f>'BOQ Cheque'!B80</f>
        <v>43011</v>
      </c>
      <c r="U80" s="1" t="s">
        <v>14</v>
      </c>
      <c r="V80" s="1" t="str">
        <f>'BOQ Cheque'!D80</f>
        <v>Shirt Prepay - Steven Wenban</v>
      </c>
      <c r="W80" s="1" t="str">
        <f>'BOQ Cheque'!E80</f>
        <v>Merchandise</v>
      </c>
      <c r="X80" s="53" t="str">
        <f>'BOQ Cheque'!I80</f>
        <v>Shirt</v>
      </c>
      <c r="Y80" s="53">
        <f>'BOQ Cheque'!G80</f>
        <v>30</v>
      </c>
      <c r="Z80" s="53">
        <f t="shared" si="10"/>
        <v>30</v>
      </c>
      <c r="AA80" s="53" t="str">
        <f t="shared" si="11"/>
        <v/>
      </c>
      <c r="AF80" s="53" t="str">
        <f t="shared" si="8"/>
        <v>Membership Direct</v>
      </c>
      <c r="AG80" s="53">
        <f t="shared" si="9"/>
        <v>55</v>
      </c>
    </row>
    <row r="81" spans="3:33">
      <c r="C81" s="53">
        <f>IF(AND('BOQ Cheque'!$E84&lt;&gt;Categories!$A$8,'BOQ Cheque'!$G84&gt;=0),'BOQ Cheque'!$G84,"")</f>
        <v>55</v>
      </c>
      <c r="D81" s="53" t="str">
        <f>IF(AND('BOQ Cheque'!$E84&lt;&gt;Categories!$A$8,'BOQ Cheque'!$G84&lt;=0),'BOQ Cheque'!$G84,"")</f>
        <v/>
      </c>
      <c r="S81" s="1">
        <f>'BOQ Cheque'!A81</f>
        <v>43012</v>
      </c>
      <c r="T81" s="1">
        <f>'BOQ Cheque'!B81</f>
        <v>43012</v>
      </c>
      <c r="U81" s="1" t="s">
        <v>14</v>
      </c>
      <c r="V81" s="1" t="str">
        <f>'BOQ Cheque'!D81</f>
        <v>Jacket Payment - Daniel Smith</v>
      </c>
      <c r="W81" s="1" t="str">
        <f>'BOQ Cheque'!E81</f>
        <v>Miscellaneous</v>
      </c>
      <c r="X81" s="53" t="str">
        <f>'BOQ Cheque'!I81</f>
        <v>Jacket</v>
      </c>
      <c r="Y81" s="53">
        <f>'BOQ Cheque'!G81</f>
        <v>65</v>
      </c>
      <c r="Z81" s="53">
        <f t="shared" si="10"/>
        <v>65</v>
      </c>
      <c r="AA81" s="53" t="str">
        <f t="shared" si="11"/>
        <v/>
      </c>
      <c r="AF81" s="53" t="str">
        <f t="shared" si="8"/>
        <v>Venue Hire</v>
      </c>
      <c r="AG81" s="53">
        <f t="shared" si="9"/>
        <v>-500</v>
      </c>
    </row>
    <row r="82" spans="3:33">
      <c r="C82" s="53" t="str">
        <f>IF(AND('BOQ Cheque'!$E85&lt;&gt;Categories!$A$8,'BOQ Cheque'!$G85&gt;=0),'BOQ Cheque'!$G85,"")</f>
        <v/>
      </c>
      <c r="D82" s="53">
        <f>IF(AND('BOQ Cheque'!$E85&lt;&gt;Categories!$A$8,'BOQ Cheque'!$G85&lt;=0),'BOQ Cheque'!$G85,"")</f>
        <v>-500</v>
      </c>
      <c r="S82" s="1">
        <f>'BOQ Cheque'!A82</f>
        <v>43014</v>
      </c>
      <c r="T82" s="1">
        <f>'BOQ Cheque'!B82</f>
        <v>43017</v>
      </c>
      <c r="U82" s="1" t="s">
        <v>14</v>
      </c>
      <c r="V82" s="1" t="str">
        <f>'BOQ Cheque'!D82</f>
        <v>Ace Promotions - 75 WACUA black and gold shirts. Invoice 116316</v>
      </c>
      <c r="W82" s="1" t="str">
        <f>'BOQ Cheque'!E82</f>
        <v>Merchandise</v>
      </c>
      <c r="X82" s="53" t="str">
        <f>'BOQ Cheque'!I82</f>
        <v>Shirt</v>
      </c>
      <c r="Y82" s="53">
        <f>'BOQ Cheque'!G82</f>
        <v>-1668.87</v>
      </c>
      <c r="Z82" s="53" t="str">
        <f t="shared" si="10"/>
        <v/>
      </c>
      <c r="AA82" s="53">
        <f t="shared" si="11"/>
        <v>-1668.87</v>
      </c>
      <c r="AF82" s="53" t="str">
        <f t="shared" si="8"/>
        <v>Shirt</v>
      </c>
      <c r="AG82" s="53">
        <f t="shared" si="9"/>
        <v>30</v>
      </c>
    </row>
    <row r="83" spans="3:33">
      <c r="C83" s="53">
        <f>IF(AND('BOQ Cheque'!$E86&lt;&gt;Categories!$A$8,'BOQ Cheque'!$G86&gt;=0),'BOQ Cheque'!$G86,"")</f>
        <v>30</v>
      </c>
      <c r="D83" s="53" t="str">
        <f>IF(AND('BOQ Cheque'!$E86&lt;&gt;Categories!$A$8,'BOQ Cheque'!$G86&lt;=0),'BOQ Cheque'!$G86,"")</f>
        <v/>
      </c>
      <c r="S83" s="1">
        <f>'BOQ Cheque'!A83</f>
        <v>43018</v>
      </c>
      <c r="T83" s="1">
        <f>'BOQ Cheque'!B83</f>
        <v>43018</v>
      </c>
      <c r="U83" s="1" t="s">
        <v>14</v>
      </c>
      <c r="V83" s="1" t="str">
        <f>'BOQ Cheque'!D83</f>
        <v>Shirt Prepay - Todd Rann</v>
      </c>
      <c r="W83" s="1" t="str">
        <f>'BOQ Cheque'!E83</f>
        <v>Merchandise</v>
      </c>
      <c r="X83" s="53" t="str">
        <f>'BOQ Cheque'!I83</f>
        <v>Shirt</v>
      </c>
      <c r="Y83" s="53">
        <f>'BOQ Cheque'!G83</f>
        <v>30</v>
      </c>
      <c r="Z83" s="53">
        <f t="shared" si="10"/>
        <v>30</v>
      </c>
      <c r="AA83" s="53" t="str">
        <f t="shared" si="11"/>
        <v/>
      </c>
      <c r="AF83" s="53" t="str">
        <f t="shared" si="8"/>
        <v>Shirt</v>
      </c>
      <c r="AG83" s="53">
        <f t="shared" si="9"/>
        <v>60</v>
      </c>
    </row>
    <row r="84" spans="3:33">
      <c r="C84" s="53">
        <f>IF(AND('BOQ Cheque'!$E87&lt;&gt;Categories!$A$8,'BOQ Cheque'!$G87&gt;=0),'BOQ Cheque'!$G87,"")</f>
        <v>60</v>
      </c>
      <c r="D84" s="53" t="str">
        <f>IF(AND('BOQ Cheque'!$E87&lt;&gt;Categories!$A$8,'BOQ Cheque'!$G87&lt;=0),'BOQ Cheque'!$G87,"")</f>
        <v/>
      </c>
      <c r="S84" s="1">
        <f>'BOQ Cheque'!A84</f>
        <v>43018</v>
      </c>
      <c r="T84" s="1">
        <f>'BOQ Cheque'!B84</f>
        <v>43018</v>
      </c>
      <c r="U84" s="1" t="s">
        <v>14</v>
      </c>
      <c r="V84" s="1" t="str">
        <f>'BOQ Cheque'!D84</f>
        <v>Membership - Roy Boyd</v>
      </c>
      <c r="W84" s="1" t="str">
        <f>'BOQ Cheque'!E84</f>
        <v>Membership Fee</v>
      </c>
      <c r="X84" s="53" t="str">
        <f>'BOQ Cheque'!I84</f>
        <v>Membership Direct</v>
      </c>
      <c r="Y84" s="53">
        <f>'BOQ Cheque'!G84</f>
        <v>55</v>
      </c>
      <c r="Z84" s="53">
        <f t="shared" si="10"/>
        <v>55</v>
      </c>
      <c r="AA84" s="53" t="str">
        <f t="shared" si="11"/>
        <v/>
      </c>
      <c r="AF84" s="53" t="str">
        <f t="shared" si="8"/>
        <v>Shirt</v>
      </c>
      <c r="AG84" s="53">
        <f t="shared" si="9"/>
        <v>30</v>
      </c>
    </row>
    <row r="85" spans="3:33">
      <c r="C85" s="53">
        <f>IF(AND('BOQ Cheque'!$E88&lt;&gt;Categories!$A$8,'BOQ Cheque'!$G88&gt;=0),'BOQ Cheque'!$G88,"")</f>
        <v>30</v>
      </c>
      <c r="D85" s="53" t="str">
        <f>IF(AND('BOQ Cheque'!$E88&lt;&gt;Categories!$A$8,'BOQ Cheque'!$G88&lt;=0),'BOQ Cheque'!$G88,"")</f>
        <v/>
      </c>
      <c r="S85" s="1">
        <f>'BOQ Cheque'!A85</f>
        <v>43018</v>
      </c>
      <c r="T85" s="1">
        <f>'BOQ Cheque'!B85</f>
        <v>43018</v>
      </c>
      <c r="U85" s="1" t="s">
        <v>14</v>
      </c>
      <c r="V85" s="1" t="str">
        <f>'BOQ Cheque'!D85</f>
        <v>Social memberships for Perth and Tatts - Invoice 435</v>
      </c>
      <c r="W85" s="1" t="str">
        <f>'BOQ Cheque'!E85</f>
        <v>Venue Hire</v>
      </c>
      <c r="X85" s="53" t="str">
        <f>'BOQ Cheque'!I85</f>
        <v>Venue Hire</v>
      </c>
      <c r="Y85" s="53">
        <f>'BOQ Cheque'!G85</f>
        <v>-500</v>
      </c>
      <c r="Z85" s="53" t="str">
        <f t="shared" si="10"/>
        <v/>
      </c>
      <c r="AA85" s="53">
        <f t="shared" si="11"/>
        <v>-500</v>
      </c>
      <c r="AF85" s="53" t="str">
        <f t="shared" si="8"/>
        <v>Jacket</v>
      </c>
      <c r="AG85" s="53">
        <f t="shared" si="9"/>
        <v>55</v>
      </c>
    </row>
    <row r="86" spans="3:33">
      <c r="C86" s="53">
        <f>IF(AND('BOQ Cheque'!$E89&lt;&gt;Categories!$A$8,'BOQ Cheque'!$G89&gt;=0),'BOQ Cheque'!$G89,"")</f>
        <v>55</v>
      </c>
      <c r="D86" s="53" t="str">
        <f>IF(AND('BOQ Cheque'!$E89&lt;&gt;Categories!$A$8,'BOQ Cheque'!$G89&lt;=0),'BOQ Cheque'!$G89,"")</f>
        <v/>
      </c>
      <c r="S86" s="1">
        <f>'BOQ Cheque'!A86</f>
        <v>43019</v>
      </c>
      <c r="T86" s="1">
        <f>'BOQ Cheque'!B86</f>
        <v>43019</v>
      </c>
      <c r="U86" s="1" t="s">
        <v>14</v>
      </c>
      <c r="V86" s="1" t="str">
        <f>'BOQ Cheque'!D86</f>
        <v>Shirt Prepay - Daniel Skinn</v>
      </c>
      <c r="W86" s="1" t="str">
        <f>'BOQ Cheque'!E86</f>
        <v>Merchandise</v>
      </c>
      <c r="X86" s="53" t="str">
        <f>'BOQ Cheque'!I86</f>
        <v>Shirt</v>
      </c>
      <c r="Y86" s="53">
        <f>'BOQ Cheque'!G86</f>
        <v>30</v>
      </c>
      <c r="Z86" s="53">
        <f t="shared" si="10"/>
        <v>30</v>
      </c>
      <c r="AA86" s="53" t="str">
        <f t="shared" si="11"/>
        <v/>
      </c>
      <c r="AF86" s="53" t="str">
        <f t="shared" si="8"/>
        <v>Shirt</v>
      </c>
      <c r="AG86" s="53">
        <f t="shared" si="9"/>
        <v>30</v>
      </c>
    </row>
    <row r="87" spans="3:33">
      <c r="C87" s="53">
        <f>IF(AND('BOQ Cheque'!$E90&lt;&gt;Categories!$A$8,'BOQ Cheque'!$G90&gt;=0),'BOQ Cheque'!$G90,"")</f>
        <v>30</v>
      </c>
      <c r="D87" s="53" t="str">
        <f>IF(AND('BOQ Cheque'!$E90&lt;&gt;Categories!$A$8,'BOQ Cheque'!$G90&lt;=0),'BOQ Cheque'!$G90,"")</f>
        <v/>
      </c>
      <c r="S87" s="1">
        <f>'BOQ Cheque'!A87</f>
        <v>43020</v>
      </c>
      <c r="T87" s="1">
        <f>'BOQ Cheque'!B87</f>
        <v>43020</v>
      </c>
      <c r="U87" s="1" t="s">
        <v>14</v>
      </c>
      <c r="V87" s="1" t="str">
        <f>'BOQ Cheque'!D87</f>
        <v>2 Shirts Prepay - Rex Evans</v>
      </c>
      <c r="W87" s="1" t="str">
        <f>'BOQ Cheque'!E87</f>
        <v>Merchandise</v>
      </c>
      <c r="X87" s="53" t="str">
        <f>'BOQ Cheque'!I87</f>
        <v>Shirt</v>
      </c>
      <c r="Y87" s="53">
        <f>'BOQ Cheque'!G87</f>
        <v>60</v>
      </c>
      <c r="Z87" s="53">
        <f t="shared" si="10"/>
        <v>60</v>
      </c>
      <c r="AA87" s="53" t="str">
        <f t="shared" si="11"/>
        <v/>
      </c>
      <c r="AF87" s="53" t="str">
        <f t="shared" si="8"/>
        <v>Shirt</v>
      </c>
      <c r="AG87" s="53">
        <f t="shared" si="9"/>
        <v>30</v>
      </c>
    </row>
    <row r="88" spans="3:33">
      <c r="C88" s="53">
        <f>IF(AND('BOQ Cheque'!$E91&lt;&gt;Categories!$A$8,'BOQ Cheque'!$G91&gt;=0),'BOQ Cheque'!$G91,"")</f>
        <v>30</v>
      </c>
      <c r="D88" s="53" t="str">
        <f>IF(AND('BOQ Cheque'!$E91&lt;&gt;Categories!$A$8,'BOQ Cheque'!$G91&lt;=0),'BOQ Cheque'!$G91,"")</f>
        <v/>
      </c>
      <c r="S88" s="1">
        <f>'BOQ Cheque'!A88</f>
        <v>43020</v>
      </c>
      <c r="T88" s="1">
        <f>'BOQ Cheque'!B88</f>
        <v>43020</v>
      </c>
      <c r="U88" s="1" t="s">
        <v>14</v>
      </c>
      <c r="V88" s="1" t="str">
        <f>'BOQ Cheque'!D88</f>
        <v>Shirt Prepay - John Mearns</v>
      </c>
      <c r="W88" s="1" t="str">
        <f>'BOQ Cheque'!E88</f>
        <v>Merchandise</v>
      </c>
      <c r="X88" s="53" t="str">
        <f>'BOQ Cheque'!I88</f>
        <v>Shirt</v>
      </c>
      <c r="Y88" s="53">
        <f>'BOQ Cheque'!G88</f>
        <v>30</v>
      </c>
      <c r="Z88" s="53">
        <f t="shared" si="10"/>
        <v>30</v>
      </c>
      <c r="AA88" s="53" t="str">
        <f t="shared" si="11"/>
        <v/>
      </c>
      <c r="AF88" s="53" t="str">
        <f t="shared" si="8"/>
        <v>Membership Direct</v>
      </c>
      <c r="AG88" s="53">
        <f t="shared" si="9"/>
        <v>55</v>
      </c>
    </row>
    <row r="89" spans="3:33">
      <c r="C89" s="53">
        <f>IF(AND('BOQ Cheque'!$E92&lt;&gt;Categories!$A$8,'BOQ Cheque'!$G92&gt;=0),'BOQ Cheque'!$G92,"")</f>
        <v>55</v>
      </c>
      <c r="D89" s="53" t="str">
        <f>IF(AND('BOQ Cheque'!$E92&lt;&gt;Categories!$A$8,'BOQ Cheque'!$G92&lt;=0),'BOQ Cheque'!$G92,"")</f>
        <v/>
      </c>
      <c r="S89" s="1">
        <f>'BOQ Cheque'!A89</f>
        <v>43020</v>
      </c>
      <c r="T89" s="1">
        <f>'BOQ Cheque'!B89</f>
        <v>43020</v>
      </c>
      <c r="U89" s="1" t="s">
        <v>14</v>
      </c>
      <c r="V89" s="1" t="str">
        <f>'BOQ Cheque'!D89</f>
        <v>Jacket Prepay - Tyler Kaljee</v>
      </c>
      <c r="W89" s="1" t="str">
        <f>'BOQ Cheque'!E89</f>
        <v>Merchandise</v>
      </c>
      <c r="X89" s="53" t="str">
        <f>'BOQ Cheque'!I89</f>
        <v>Jacket</v>
      </c>
      <c r="Y89" s="53">
        <f>'BOQ Cheque'!G89</f>
        <v>55</v>
      </c>
      <c r="Z89" s="53">
        <f t="shared" si="10"/>
        <v>55</v>
      </c>
      <c r="AA89" s="53" t="str">
        <f t="shared" si="11"/>
        <v/>
      </c>
      <c r="AF89" s="53" t="str">
        <f t="shared" si="8"/>
        <v>Shirt</v>
      </c>
      <c r="AG89" s="53">
        <f t="shared" si="9"/>
        <v>30</v>
      </c>
    </row>
    <row r="90" spans="3:33">
      <c r="C90" s="53">
        <f>IF(AND('BOQ Cheque'!$E93&lt;&gt;Categories!$A$8,'BOQ Cheque'!$G93&gt;=0),'BOQ Cheque'!$G93,"")</f>
        <v>30</v>
      </c>
      <c r="D90" s="53" t="str">
        <f>IF(AND('BOQ Cheque'!$E93&lt;&gt;Categories!$A$8,'BOQ Cheque'!$G93&lt;=0),'BOQ Cheque'!$G93,"")</f>
        <v/>
      </c>
      <c r="S90" s="1">
        <f>'BOQ Cheque'!A90</f>
        <v>43020</v>
      </c>
      <c r="T90" s="1">
        <f>'BOQ Cheque'!B90</f>
        <v>43020</v>
      </c>
      <c r="U90" s="1" t="s">
        <v>14</v>
      </c>
      <c r="V90" s="1" t="str">
        <f>'BOQ Cheque'!D90</f>
        <v>Shirt Prepay - Bruce Banyard</v>
      </c>
      <c r="W90" s="1" t="str">
        <f>'BOQ Cheque'!E90</f>
        <v>Merchandise</v>
      </c>
      <c r="X90" s="53" t="str">
        <f>'BOQ Cheque'!I90</f>
        <v>Shirt</v>
      </c>
      <c r="Y90" s="53">
        <f>'BOQ Cheque'!G90</f>
        <v>30</v>
      </c>
      <c r="Z90" s="53">
        <f t="shared" si="10"/>
        <v>30</v>
      </c>
      <c r="AA90" s="53" t="str">
        <f t="shared" si="11"/>
        <v/>
      </c>
      <c r="AF90" s="53" t="str">
        <f t="shared" si="8"/>
        <v>Shirt</v>
      </c>
      <c r="AG90" s="53">
        <f t="shared" si="9"/>
        <v>30</v>
      </c>
    </row>
    <row r="91" spans="3:33">
      <c r="C91" s="53">
        <f>IF(AND('BOQ Cheque'!$E94&lt;&gt;Categories!$A$8,'BOQ Cheque'!$G94&gt;=0),'BOQ Cheque'!$G94,"")</f>
        <v>30</v>
      </c>
      <c r="D91" s="53" t="str">
        <f>IF(AND('BOQ Cheque'!$E94&lt;&gt;Categories!$A$8,'BOQ Cheque'!$G94&lt;=0),'BOQ Cheque'!$G94,"")</f>
        <v/>
      </c>
      <c r="S91" s="1">
        <f>'BOQ Cheque'!A91</f>
        <v>43020</v>
      </c>
      <c r="T91" s="1">
        <f>'BOQ Cheque'!B91</f>
        <v>43020</v>
      </c>
      <c r="U91" s="1" t="s">
        <v>14</v>
      </c>
      <c r="V91" s="1" t="str">
        <f>'BOQ Cheque'!D91</f>
        <v>Shirt Prepay - Roy Boyd</v>
      </c>
      <c r="W91" s="1" t="str">
        <f>'BOQ Cheque'!E91</f>
        <v>Merchandise</v>
      </c>
      <c r="X91" s="53" t="str">
        <f>'BOQ Cheque'!I91</f>
        <v>Shirt</v>
      </c>
      <c r="Y91" s="53">
        <f>'BOQ Cheque'!G91</f>
        <v>30</v>
      </c>
      <c r="Z91" s="53">
        <f t="shared" si="10"/>
        <v>30</v>
      </c>
      <c r="AA91" s="53" t="str">
        <f t="shared" si="11"/>
        <v/>
      </c>
      <c r="AF91" s="53" t="str">
        <f t="shared" si="8"/>
        <v>Shirt</v>
      </c>
      <c r="AG91" s="53">
        <f t="shared" si="9"/>
        <v>30</v>
      </c>
    </row>
    <row r="92" spans="3:33">
      <c r="C92" s="53">
        <f>IF(AND('BOQ Cheque'!$E95&lt;&gt;Categories!$A$8,'BOQ Cheque'!$G95&gt;=0),'BOQ Cheque'!$G95,"")</f>
        <v>30</v>
      </c>
      <c r="D92" s="53" t="str">
        <f>IF(AND('BOQ Cheque'!$E95&lt;&gt;Categories!$A$8,'BOQ Cheque'!$G95&lt;=0),'BOQ Cheque'!$G95,"")</f>
        <v/>
      </c>
      <c r="S92" s="1">
        <f>'BOQ Cheque'!A92</f>
        <v>43020</v>
      </c>
      <c r="T92" s="1">
        <f>'BOQ Cheque'!B92</f>
        <v>43020</v>
      </c>
      <c r="U92" s="1" t="s">
        <v>14</v>
      </c>
      <c r="V92" s="1" t="str">
        <f>'BOQ Cheque'!D92</f>
        <v>Membership - Paul Cassidy</v>
      </c>
      <c r="W92" s="1" t="str">
        <f>'BOQ Cheque'!E92</f>
        <v>Membership Fee</v>
      </c>
      <c r="X92" s="53" t="str">
        <f>'BOQ Cheque'!I92</f>
        <v>Membership Direct</v>
      </c>
      <c r="Y92" s="53">
        <f>'BOQ Cheque'!G92</f>
        <v>55</v>
      </c>
      <c r="Z92" s="53">
        <f t="shared" si="10"/>
        <v>55</v>
      </c>
      <c r="AA92" s="53" t="str">
        <f t="shared" si="11"/>
        <v/>
      </c>
      <c r="AF92" s="53" t="str">
        <f t="shared" si="8"/>
        <v>Shirt</v>
      </c>
      <c r="AG92" s="53">
        <f t="shared" si="9"/>
        <v>30</v>
      </c>
    </row>
    <row r="93" spans="3:33">
      <c r="C93" s="53">
        <f>IF(AND('BOQ Cheque'!$E96&lt;&gt;Categories!$A$8,'BOQ Cheque'!$G96&gt;=0),'BOQ Cheque'!$G96,"")</f>
        <v>30</v>
      </c>
      <c r="D93" s="53" t="str">
        <f>IF(AND('BOQ Cheque'!$E96&lt;&gt;Categories!$A$8,'BOQ Cheque'!$G96&lt;=0),'BOQ Cheque'!$G96,"")</f>
        <v/>
      </c>
      <c r="S93" s="1">
        <f>'BOQ Cheque'!A93</f>
        <v>43020</v>
      </c>
      <c r="T93" s="1">
        <f>'BOQ Cheque'!B93</f>
        <v>43020</v>
      </c>
      <c r="U93" s="1" t="s">
        <v>14</v>
      </c>
      <c r="V93" s="1" t="str">
        <f>'BOQ Cheque'!D93</f>
        <v>Shirt Prepay - Samantha Hill</v>
      </c>
      <c r="W93" s="1" t="str">
        <f>'BOQ Cheque'!E93</f>
        <v>Merchandise</v>
      </c>
      <c r="X93" s="53" t="str">
        <f>'BOQ Cheque'!I93</f>
        <v>Shirt</v>
      </c>
      <c r="Y93" s="53">
        <f>'BOQ Cheque'!G93</f>
        <v>30</v>
      </c>
      <c r="Z93" s="53">
        <f t="shared" si="10"/>
        <v>30</v>
      </c>
      <c r="AA93" s="53" t="str">
        <f t="shared" si="11"/>
        <v/>
      </c>
      <c r="AF93" s="53" t="str">
        <f t="shared" si="8"/>
        <v>Membership Direct</v>
      </c>
      <c r="AG93" s="53">
        <f t="shared" si="9"/>
        <v>55</v>
      </c>
    </row>
    <row r="94" spans="3:33">
      <c r="C94" s="53">
        <f>IF(AND('BOQ Cheque'!$E97&lt;&gt;Categories!$A$8,'BOQ Cheque'!$G97&gt;=0),'BOQ Cheque'!$G97,"")</f>
        <v>55</v>
      </c>
      <c r="D94" s="53" t="str">
        <f>IF(AND('BOQ Cheque'!$E97&lt;&gt;Categories!$A$8,'BOQ Cheque'!$G97&lt;=0),'BOQ Cheque'!$G97,"")</f>
        <v/>
      </c>
      <c r="S94" s="1">
        <f>'BOQ Cheque'!A94</f>
        <v>43020</v>
      </c>
      <c r="T94" s="1">
        <f>'BOQ Cheque'!B94</f>
        <v>43020</v>
      </c>
      <c r="U94" s="1" t="s">
        <v>14</v>
      </c>
      <c r="V94" s="1" t="str">
        <f>'BOQ Cheque'!D94</f>
        <v>Shirt Prepay - Mark Hooper</v>
      </c>
      <c r="W94" s="1" t="str">
        <f>'BOQ Cheque'!E94</f>
        <v>Merchandise</v>
      </c>
      <c r="X94" s="53" t="str">
        <f>'BOQ Cheque'!I94</f>
        <v>Shirt</v>
      </c>
      <c r="Y94" s="53">
        <f>'BOQ Cheque'!G94</f>
        <v>30</v>
      </c>
      <c r="Z94" s="53">
        <f t="shared" si="10"/>
        <v>30</v>
      </c>
      <c r="AA94" s="53" t="str">
        <f t="shared" si="11"/>
        <v/>
      </c>
      <c r="AF94" s="53" t="str">
        <f t="shared" si="8"/>
        <v>Shirt</v>
      </c>
      <c r="AG94" s="53">
        <f t="shared" si="9"/>
        <v>60</v>
      </c>
    </row>
    <row r="95" spans="3:33">
      <c r="C95" s="53">
        <f>IF(AND('BOQ Cheque'!$E98&lt;&gt;Categories!$A$8,'BOQ Cheque'!$G98&gt;=0),'BOQ Cheque'!$G98,"")</f>
        <v>60</v>
      </c>
      <c r="D95" s="53" t="str">
        <f>IF(AND('BOQ Cheque'!$E98&lt;&gt;Categories!$A$8,'BOQ Cheque'!$G98&lt;=0),'BOQ Cheque'!$G98,"")</f>
        <v/>
      </c>
      <c r="S95" s="1">
        <f>'BOQ Cheque'!A95</f>
        <v>43020</v>
      </c>
      <c r="T95" s="1">
        <f>'BOQ Cheque'!B95</f>
        <v>43020</v>
      </c>
      <c r="U95" s="1" t="s">
        <v>14</v>
      </c>
      <c r="V95" s="1" t="str">
        <f>'BOQ Cheque'!D95</f>
        <v>Shirt Prepay - Lorenzo Fogliani</v>
      </c>
      <c r="W95" s="1" t="str">
        <f>'BOQ Cheque'!E95</f>
        <v>Merchandise</v>
      </c>
      <c r="X95" s="53" t="str">
        <f>'BOQ Cheque'!I95</f>
        <v>Shirt</v>
      </c>
      <c r="Y95" s="53">
        <f>'BOQ Cheque'!G95</f>
        <v>30</v>
      </c>
      <c r="Z95" s="53">
        <f t="shared" si="10"/>
        <v>30</v>
      </c>
      <c r="AA95" s="53" t="str">
        <f t="shared" si="11"/>
        <v/>
      </c>
      <c r="AF95" s="53" t="str">
        <f t="shared" si="8"/>
        <v>Shirt</v>
      </c>
      <c r="AG95" s="53">
        <f t="shared" si="9"/>
        <v>30</v>
      </c>
    </row>
    <row r="96" spans="3:33">
      <c r="C96" s="53">
        <f>IF(AND('BOQ Cheque'!$E99&lt;&gt;Categories!$A$8,'BOQ Cheque'!$G99&gt;=0),'BOQ Cheque'!$G99,"")</f>
        <v>30</v>
      </c>
      <c r="D96" s="53" t="str">
        <f>IF(AND('BOQ Cheque'!$E99&lt;&gt;Categories!$A$8,'BOQ Cheque'!$G99&lt;=0),'BOQ Cheque'!$G99,"")</f>
        <v/>
      </c>
      <c r="S96" s="1">
        <f>'BOQ Cheque'!A96</f>
        <v>43020</v>
      </c>
      <c r="T96" s="1">
        <f>'BOQ Cheque'!B96</f>
        <v>43020</v>
      </c>
      <c r="U96" s="1" t="s">
        <v>14</v>
      </c>
      <c r="V96" s="1" t="str">
        <f>'BOQ Cheque'!D96</f>
        <v>Shirt Prepay - Lloyd Tifflin</v>
      </c>
      <c r="W96" s="1" t="str">
        <f>'BOQ Cheque'!E96</f>
        <v>Merchandise</v>
      </c>
      <c r="X96" s="53" t="str">
        <f>'BOQ Cheque'!I96</f>
        <v>Shirt</v>
      </c>
      <c r="Y96" s="53">
        <f>'BOQ Cheque'!G96</f>
        <v>30</v>
      </c>
      <c r="Z96" s="53">
        <f t="shared" si="10"/>
        <v>30</v>
      </c>
      <c r="AA96" s="53" t="str">
        <f t="shared" si="11"/>
        <v/>
      </c>
      <c r="AF96" s="53" t="str">
        <f t="shared" si="8"/>
        <v>Shirt</v>
      </c>
      <c r="AG96" s="53">
        <f t="shared" si="9"/>
        <v>30</v>
      </c>
    </row>
    <row r="97" spans="3:33">
      <c r="C97" s="53">
        <f>IF(AND('BOQ Cheque'!$E100&lt;&gt;Categories!$A$8,'BOQ Cheque'!$G100&gt;=0),'BOQ Cheque'!$G100,"")</f>
        <v>30</v>
      </c>
      <c r="D97" s="53" t="str">
        <f>IF(AND('BOQ Cheque'!$E100&lt;&gt;Categories!$A$8,'BOQ Cheque'!$G100&lt;=0),'BOQ Cheque'!$G100,"")</f>
        <v/>
      </c>
      <c r="S97" s="1">
        <f>'BOQ Cheque'!A97</f>
        <v>43020</v>
      </c>
      <c r="T97" s="1">
        <f>'BOQ Cheque'!B97</f>
        <v>43020</v>
      </c>
      <c r="U97" s="1" t="s">
        <v>14</v>
      </c>
      <c r="V97" s="1" t="str">
        <f>'BOQ Cheque'!D97</f>
        <v>Membership - Lloyd Tifflin (same payment as B95)</v>
      </c>
      <c r="W97" s="1" t="str">
        <f>'BOQ Cheque'!E97</f>
        <v>Membership Fee</v>
      </c>
      <c r="X97" s="53" t="str">
        <f>'BOQ Cheque'!I97</f>
        <v>Membership Direct</v>
      </c>
      <c r="Y97" s="53">
        <f>'BOQ Cheque'!G97</f>
        <v>55</v>
      </c>
      <c r="Z97" s="53">
        <f t="shared" si="10"/>
        <v>55</v>
      </c>
      <c r="AA97" s="53" t="str">
        <f t="shared" si="11"/>
        <v/>
      </c>
      <c r="AF97" s="53" t="str">
        <f t="shared" si="8"/>
        <v>Shirt</v>
      </c>
      <c r="AG97" s="53">
        <f t="shared" si="9"/>
        <v>30</v>
      </c>
    </row>
    <row r="98" spans="3:33">
      <c r="C98" s="53">
        <f>IF(AND('BOQ Cheque'!$E101&lt;&gt;Categories!$A$8,'BOQ Cheque'!$G101&gt;=0),'BOQ Cheque'!$G101,"")</f>
        <v>30</v>
      </c>
      <c r="D98" s="53" t="str">
        <f>IF(AND('BOQ Cheque'!$E101&lt;&gt;Categories!$A$8,'BOQ Cheque'!$G101&lt;=0),'BOQ Cheque'!$G101,"")</f>
        <v/>
      </c>
      <c r="S98" s="1">
        <f>'BOQ Cheque'!A98</f>
        <v>43020</v>
      </c>
      <c r="T98" s="1">
        <f>'BOQ Cheque'!B98</f>
        <v>43020</v>
      </c>
      <c r="U98" s="1" t="s">
        <v>14</v>
      </c>
      <c r="V98" s="1" t="str">
        <f>'BOQ Cheque'!D98</f>
        <v>2 Shirts Prepay - Paul Cassidy</v>
      </c>
      <c r="W98" s="1" t="str">
        <f>'BOQ Cheque'!E98</f>
        <v>Merchandise</v>
      </c>
      <c r="X98" s="53" t="str">
        <f>'BOQ Cheque'!I98</f>
        <v>Shirt</v>
      </c>
      <c r="Y98" s="53">
        <f>'BOQ Cheque'!G98</f>
        <v>60</v>
      </c>
      <c r="Z98" s="53">
        <f t="shared" si="10"/>
        <v>60</v>
      </c>
      <c r="AA98" s="53" t="str">
        <f t="shared" si="11"/>
        <v/>
      </c>
      <c r="AF98" s="53" t="str">
        <f t="shared" si="8"/>
        <v>Shirt</v>
      </c>
      <c r="AG98" s="53">
        <f t="shared" si="9"/>
        <v>30</v>
      </c>
    </row>
    <row r="99" spans="3:33">
      <c r="C99" s="53">
        <f>IF(AND('BOQ Cheque'!$E102&lt;&gt;Categories!$A$8,'BOQ Cheque'!$G102&gt;=0),'BOQ Cheque'!$G102,"")</f>
        <v>30</v>
      </c>
      <c r="D99" s="53" t="str">
        <f>IF(AND('BOQ Cheque'!$E102&lt;&gt;Categories!$A$8,'BOQ Cheque'!$G102&lt;=0),'BOQ Cheque'!$G102,"")</f>
        <v/>
      </c>
      <c r="S99" s="1">
        <f>'BOQ Cheque'!A99</f>
        <v>43020</v>
      </c>
      <c r="T99" s="1">
        <f>'BOQ Cheque'!B99</f>
        <v>43020</v>
      </c>
      <c r="U99" s="1" t="s">
        <v>14</v>
      </c>
      <c r="V99" s="1" t="str">
        <f>'BOQ Cheque'!D99</f>
        <v>Shirt Prepay - Yogesh Jagdale</v>
      </c>
      <c r="W99" s="1" t="str">
        <f>'BOQ Cheque'!E99</f>
        <v>Merchandise</v>
      </c>
      <c r="X99" s="53" t="str">
        <f>'BOQ Cheque'!I99</f>
        <v>Shirt</v>
      </c>
      <c r="Y99" s="53">
        <f>'BOQ Cheque'!G99</f>
        <v>30</v>
      </c>
      <c r="Z99" s="53">
        <f t="shared" si="10"/>
        <v>30</v>
      </c>
      <c r="AA99" s="53" t="str">
        <f t="shared" si="11"/>
        <v/>
      </c>
      <c r="AF99" s="53" t="str">
        <f t="shared" si="8"/>
        <v>Shirt</v>
      </c>
      <c r="AG99" s="53">
        <f t="shared" si="9"/>
        <v>-284.68</v>
      </c>
    </row>
    <row r="100" spans="3:33">
      <c r="C100" s="53" t="str">
        <f>IF(AND('BOQ Cheque'!$E103&lt;&gt;Categories!$A$8,'BOQ Cheque'!$G103&gt;=0),'BOQ Cheque'!$G103,"")</f>
        <v/>
      </c>
      <c r="D100" s="53">
        <f>IF(AND('BOQ Cheque'!$E103&lt;&gt;Categories!$A$8,'BOQ Cheque'!$G103&lt;=0),'BOQ Cheque'!$G103,"")</f>
        <v>-284.68</v>
      </c>
      <c r="S100" s="1">
        <f>'BOQ Cheque'!A100</f>
        <v>43021</v>
      </c>
      <c r="T100" s="1">
        <f>'BOQ Cheque'!B100</f>
        <v>43021</v>
      </c>
      <c r="U100" s="1" t="s">
        <v>14</v>
      </c>
      <c r="V100" s="1" t="str">
        <f>'BOQ Cheque'!D100</f>
        <v>Shirt Prepay - Vijay Kumar</v>
      </c>
      <c r="W100" s="1" t="str">
        <f>'BOQ Cheque'!E100</f>
        <v>Merchandise</v>
      </c>
      <c r="X100" s="53" t="str">
        <f>'BOQ Cheque'!I100</f>
        <v>Shirt</v>
      </c>
      <c r="Y100" s="53">
        <f>'BOQ Cheque'!G100</f>
        <v>30</v>
      </c>
      <c r="Z100" s="53">
        <f t="shared" si="10"/>
        <v>30</v>
      </c>
      <c r="AA100" s="53" t="str">
        <f t="shared" si="11"/>
        <v/>
      </c>
      <c r="AF100" s="53" t="str">
        <f t="shared" si="8"/>
        <v>Shirt</v>
      </c>
      <c r="AG100" s="53">
        <f t="shared" si="9"/>
        <v>-27.14</v>
      </c>
    </row>
    <row r="101" spans="3:33">
      <c r="C101" s="53" t="str">
        <f>IF(AND('BOQ Cheque'!$E104&lt;&gt;Categories!$A$8,'BOQ Cheque'!$G104&gt;=0),'BOQ Cheque'!$G104,"")</f>
        <v/>
      </c>
      <c r="D101" s="53">
        <f>IF(AND('BOQ Cheque'!$E104&lt;&gt;Categories!$A$8,'BOQ Cheque'!$G104&lt;=0),'BOQ Cheque'!$G104,"")</f>
        <v>-27.14</v>
      </c>
      <c r="S101" s="1">
        <f>'BOQ Cheque'!A101</f>
        <v>43021</v>
      </c>
      <c r="T101" s="1">
        <f>'BOQ Cheque'!B101</f>
        <v>43021</v>
      </c>
      <c r="U101" s="1" t="s">
        <v>14</v>
      </c>
      <c r="V101" s="1" t="str">
        <f>'BOQ Cheque'!D101</f>
        <v>Shirt Prepay - Graham Zemunik</v>
      </c>
      <c r="W101" s="1" t="str">
        <f>'BOQ Cheque'!E101</f>
        <v>Merchandise</v>
      </c>
      <c r="X101" s="53" t="str">
        <f>'BOQ Cheque'!I101</f>
        <v>Shirt</v>
      </c>
      <c r="Y101" s="53">
        <f>'BOQ Cheque'!G101</f>
        <v>30</v>
      </c>
      <c r="Z101" s="53">
        <f t="shared" si="10"/>
        <v>30</v>
      </c>
      <c r="AA101" s="53" t="str">
        <f t="shared" si="11"/>
        <v/>
      </c>
      <c r="AF101" s="53" t="str">
        <f t="shared" si="8"/>
        <v>Shirt</v>
      </c>
      <c r="AG101" s="53">
        <f t="shared" si="9"/>
        <v>30</v>
      </c>
    </row>
    <row r="102" spans="3:33">
      <c r="C102" s="53">
        <f>IF(AND('BOQ Cheque'!$E105&lt;&gt;Categories!$A$8,'BOQ Cheque'!$G105&gt;=0),'BOQ Cheque'!$G105,"")</f>
        <v>30</v>
      </c>
      <c r="D102" s="53" t="str">
        <f>IF(AND('BOQ Cheque'!$E105&lt;&gt;Categories!$A$8,'BOQ Cheque'!$G105&lt;=0),'BOQ Cheque'!$G105,"")</f>
        <v/>
      </c>
      <c r="S102" s="1">
        <f>'BOQ Cheque'!A102</f>
        <v>43021</v>
      </c>
      <c r="T102" s="1">
        <f>'BOQ Cheque'!B102</f>
        <v>43021</v>
      </c>
      <c r="U102" s="1" t="s">
        <v>14</v>
      </c>
      <c r="V102" s="1" t="str">
        <f>'BOQ Cheque'!D102</f>
        <v>Shirt Prepay - Mark Charlesworth</v>
      </c>
      <c r="W102" s="1" t="str">
        <f>'BOQ Cheque'!E102</f>
        <v>Merchandise</v>
      </c>
      <c r="X102" s="53" t="str">
        <f>'BOQ Cheque'!I102</f>
        <v>Shirt</v>
      </c>
      <c r="Y102" s="53">
        <f>'BOQ Cheque'!G102</f>
        <v>30</v>
      </c>
      <c r="Z102" s="53">
        <f t="shared" si="10"/>
        <v>30</v>
      </c>
      <c r="AA102" s="53" t="str">
        <f t="shared" si="11"/>
        <v/>
      </c>
      <c r="AF102" s="53" t="str">
        <f t="shared" si="8"/>
        <v>Membership Direct</v>
      </c>
      <c r="AG102" s="53">
        <f t="shared" si="9"/>
        <v>55</v>
      </c>
    </row>
    <row r="103" spans="3:33">
      <c r="C103" s="53">
        <f>IF(AND('BOQ Cheque'!$E106&lt;&gt;Categories!$A$8,'BOQ Cheque'!$G106&gt;=0),'BOQ Cheque'!$G106,"")</f>
        <v>55</v>
      </c>
      <c r="D103" s="53" t="str">
        <f>IF(AND('BOQ Cheque'!$E106&lt;&gt;Categories!$A$8,'BOQ Cheque'!$G106&lt;=0),'BOQ Cheque'!$G106,"")</f>
        <v/>
      </c>
      <c r="S103" s="1">
        <f>'BOQ Cheque'!A103</f>
        <v>43021</v>
      </c>
      <c r="T103" s="1">
        <f>'BOQ Cheque'!B103</f>
        <v>43021</v>
      </c>
      <c r="U103" s="1" t="s">
        <v>14</v>
      </c>
      <c r="V103" s="1" t="str">
        <f>'BOQ Cheque'!D103</f>
        <v>Ace Promotions - 8 WACUA black and gold shirts. Invoice 116331</v>
      </c>
      <c r="W103" s="1" t="str">
        <f>'BOQ Cheque'!E103</f>
        <v>Merchandise</v>
      </c>
      <c r="X103" s="53" t="str">
        <f>'BOQ Cheque'!I103</f>
        <v>Shirt</v>
      </c>
      <c r="Y103" s="53">
        <f>'BOQ Cheque'!G103</f>
        <v>-284.68</v>
      </c>
      <c r="Z103" s="53" t="str">
        <f t="shared" si="10"/>
        <v/>
      </c>
      <c r="AA103" s="53">
        <f t="shared" si="11"/>
        <v>-284.68</v>
      </c>
      <c r="AF103" s="53" t="str">
        <f t="shared" si="8"/>
        <v>Shirt</v>
      </c>
      <c r="AG103" s="53">
        <f t="shared" si="9"/>
        <v>30</v>
      </c>
    </row>
    <row r="104" spans="3:33">
      <c r="C104" s="53">
        <f>IF(AND('BOQ Cheque'!$E107&lt;&gt;Categories!$A$8,'BOQ Cheque'!$G107&gt;=0),'BOQ Cheque'!$G107,"")</f>
        <v>30</v>
      </c>
      <c r="D104" s="53" t="str">
        <f>IF(AND('BOQ Cheque'!$E107&lt;&gt;Categories!$A$8,'BOQ Cheque'!$G107&lt;=0),'BOQ Cheque'!$G107,"")</f>
        <v/>
      </c>
      <c r="S104" s="1">
        <f>'BOQ Cheque'!A104</f>
        <v>43020</v>
      </c>
      <c r="T104" s="1">
        <f>'BOQ Cheque'!B104</f>
        <v>43021</v>
      </c>
      <c r="U104" s="1" t="s">
        <v>14</v>
      </c>
      <c r="V104" s="1" t="str">
        <f>'BOQ Cheque'!D104</f>
        <v>Shirt Postage to Belgium for Steve Tripp - Reimburse Trent</v>
      </c>
      <c r="W104" s="1" t="str">
        <f>'BOQ Cheque'!E104</f>
        <v>Merchandise</v>
      </c>
      <c r="X104" s="53" t="str">
        <f>'BOQ Cheque'!I104</f>
        <v>Shirt</v>
      </c>
      <c r="Y104" s="53">
        <f>'BOQ Cheque'!G104</f>
        <v>-27.14</v>
      </c>
      <c r="Z104" s="53" t="str">
        <f t="shared" si="10"/>
        <v/>
      </c>
      <c r="AA104" s="53">
        <f t="shared" si="11"/>
        <v>-27.14</v>
      </c>
      <c r="AF104" s="53" t="str">
        <f t="shared" si="8"/>
        <v>Shirt</v>
      </c>
      <c r="AG104" s="53">
        <f t="shared" si="9"/>
        <v>60</v>
      </c>
    </row>
    <row r="105" spans="3:33">
      <c r="C105" s="53">
        <f>IF(AND('BOQ Cheque'!$E108&lt;&gt;Categories!$A$8,'BOQ Cheque'!$G108&gt;=0),'BOQ Cheque'!$G108,"")</f>
        <v>60</v>
      </c>
      <c r="D105" s="53" t="str">
        <f>IF(AND('BOQ Cheque'!$E108&lt;&gt;Categories!$A$8,'BOQ Cheque'!$G108&lt;=0),'BOQ Cheque'!$G108,"")</f>
        <v/>
      </c>
      <c r="S105" s="1">
        <f>'BOQ Cheque'!A105</f>
        <v>43024</v>
      </c>
      <c r="T105" s="1">
        <f>'BOQ Cheque'!B105</f>
        <v>43024</v>
      </c>
      <c r="U105" s="1" t="s">
        <v>14</v>
      </c>
      <c r="V105" s="1" t="str">
        <f>'BOQ Cheque'!D105</f>
        <v>Shirt Prepay - Darren Oliver</v>
      </c>
      <c r="W105" s="1" t="str">
        <f>'BOQ Cheque'!E105</f>
        <v>Merchandise</v>
      </c>
      <c r="X105" s="53" t="str">
        <f>'BOQ Cheque'!I105</f>
        <v>Shirt</v>
      </c>
      <c r="Y105" s="53">
        <f>'BOQ Cheque'!G105</f>
        <v>30</v>
      </c>
      <c r="Z105" s="53">
        <f t="shared" si="10"/>
        <v>30</v>
      </c>
      <c r="AA105" s="53" t="str">
        <f t="shared" si="11"/>
        <v/>
      </c>
      <c r="AF105" s="53" t="str">
        <f t="shared" ref="AF105:AF125" si="12">X110</f>
        <v>Shirt</v>
      </c>
      <c r="AG105" s="53">
        <f t="shared" ref="AG105:AG125" si="13">Y110</f>
        <v>30</v>
      </c>
    </row>
    <row r="106" spans="3:33">
      <c r="C106" s="53">
        <f>IF(AND('BOQ Cheque'!$E110&lt;&gt;Categories!$A$8,'BOQ Cheque'!$G110&gt;=0),'BOQ Cheque'!$G110,"")</f>
        <v>30</v>
      </c>
      <c r="D106" s="53" t="str">
        <f>IF(AND('BOQ Cheque'!$E110&lt;&gt;Categories!$A$8,'BOQ Cheque'!$G110&lt;=0),'BOQ Cheque'!$G110,"")</f>
        <v/>
      </c>
      <c r="S106" s="1">
        <f>'BOQ Cheque'!A106</f>
        <v>43024</v>
      </c>
      <c r="T106" s="1">
        <f>'BOQ Cheque'!B106</f>
        <v>43024</v>
      </c>
      <c r="U106" s="1" t="s">
        <v>14</v>
      </c>
      <c r="V106" s="1" t="str">
        <f>'BOQ Cheque'!D106</f>
        <v>Membership - Darren Oliver</v>
      </c>
      <c r="W106" s="1" t="str">
        <f>'BOQ Cheque'!E106</f>
        <v>Membership Fee</v>
      </c>
      <c r="X106" s="53" t="str">
        <f>'BOQ Cheque'!I106</f>
        <v>Membership Direct</v>
      </c>
      <c r="Y106" s="53">
        <f>'BOQ Cheque'!G106</f>
        <v>55</v>
      </c>
      <c r="Z106" s="53">
        <f t="shared" si="10"/>
        <v>55</v>
      </c>
      <c r="AA106" s="53" t="str">
        <f t="shared" si="11"/>
        <v/>
      </c>
      <c r="AF106" s="53" t="str">
        <f t="shared" si="12"/>
        <v>Shirt</v>
      </c>
      <c r="AG106" s="53">
        <f t="shared" si="13"/>
        <v>30</v>
      </c>
    </row>
    <row r="107" spans="3:33">
      <c r="C107" s="53">
        <f>IF(AND('BOQ Cheque'!$E111&lt;&gt;Categories!$A$8,'BOQ Cheque'!$G111&gt;=0),'BOQ Cheque'!$G111,"")</f>
        <v>30</v>
      </c>
      <c r="D107" s="53" t="str">
        <f>IF(AND('BOQ Cheque'!$E111&lt;&gt;Categories!$A$8,'BOQ Cheque'!$G111&lt;=0),'BOQ Cheque'!$G111,"")</f>
        <v/>
      </c>
      <c r="S107" s="1">
        <f>'BOQ Cheque'!A107</f>
        <v>43024</v>
      </c>
      <c r="T107" s="1">
        <f>'BOQ Cheque'!B107</f>
        <v>43024</v>
      </c>
      <c r="U107" s="1" t="s">
        <v>14</v>
      </c>
      <c r="V107" s="1" t="str">
        <f>'BOQ Cheque'!D107</f>
        <v>Shirt Prepay - Sam Moses</v>
      </c>
      <c r="W107" s="1" t="str">
        <f>'BOQ Cheque'!E107</f>
        <v>Merchandise</v>
      </c>
      <c r="X107" s="53" t="str">
        <f>'BOQ Cheque'!I107</f>
        <v>Shirt</v>
      </c>
      <c r="Y107" s="53">
        <f>'BOQ Cheque'!G107</f>
        <v>30</v>
      </c>
      <c r="Z107" s="53">
        <f t="shared" si="10"/>
        <v>30</v>
      </c>
      <c r="AA107" s="53" t="str">
        <f t="shared" si="11"/>
        <v/>
      </c>
      <c r="AF107" s="53" t="str">
        <f t="shared" si="12"/>
        <v>Shirt</v>
      </c>
      <c r="AG107" s="53">
        <f t="shared" si="13"/>
        <v>60</v>
      </c>
    </row>
    <row r="108" spans="3:33">
      <c r="C108" s="53">
        <f>IF(AND('BOQ Cheque'!$E112&lt;&gt;Categories!$A$8,'BOQ Cheque'!$G112&gt;=0),'BOQ Cheque'!$G112,"")</f>
        <v>60</v>
      </c>
      <c r="D108" s="53" t="str">
        <f>IF(AND('BOQ Cheque'!$E112&lt;&gt;Categories!$A$8,'BOQ Cheque'!$G112&lt;=0),'BOQ Cheque'!$G112,"")</f>
        <v/>
      </c>
      <c r="S108" s="1">
        <f>'BOQ Cheque'!A108</f>
        <v>43025</v>
      </c>
      <c r="T108" s="1">
        <f>'BOQ Cheque'!B108</f>
        <v>43025</v>
      </c>
      <c r="U108" s="1" t="s">
        <v>14</v>
      </c>
      <c r="V108" s="1" t="str">
        <f>'BOQ Cheque'!D108</f>
        <v>2 Shirts Prepay - Jeff Brookes</v>
      </c>
      <c r="W108" s="1" t="str">
        <f>'BOQ Cheque'!E108</f>
        <v>Merchandise</v>
      </c>
      <c r="X108" s="53" t="str">
        <f>'BOQ Cheque'!I108</f>
        <v>Shirt</v>
      </c>
      <c r="Y108" s="53">
        <f>'BOQ Cheque'!G108</f>
        <v>60</v>
      </c>
      <c r="Z108" s="53">
        <f t="shared" si="10"/>
        <v>60</v>
      </c>
      <c r="AA108" s="53" t="str">
        <f t="shared" si="11"/>
        <v/>
      </c>
      <c r="AF108" s="53" t="str">
        <f t="shared" si="12"/>
        <v>Shirt</v>
      </c>
      <c r="AG108" s="53">
        <f t="shared" si="13"/>
        <v>30</v>
      </c>
    </row>
    <row r="109" spans="3:33">
      <c r="C109" s="53">
        <f>IF(AND('BOQ Cheque'!$E113&lt;&gt;Categories!$A$8,'BOQ Cheque'!$G113&gt;=0),'BOQ Cheque'!$G113,"")</f>
        <v>30</v>
      </c>
      <c r="D109" s="53" t="str">
        <f>IF(AND('BOQ Cheque'!$E113&lt;&gt;Categories!$A$8,'BOQ Cheque'!$G113&lt;=0),'BOQ Cheque'!$G113,"")</f>
        <v/>
      </c>
      <c r="S109" s="1">
        <f>'BOQ Cheque'!A109</f>
        <v>43026</v>
      </c>
      <c r="T109" s="1">
        <f>'BOQ Cheque'!B109</f>
        <v>43026</v>
      </c>
      <c r="U109" s="1" t="s">
        <v>14</v>
      </c>
      <c r="V109" s="1" t="str">
        <f>'BOQ Cheque'!D109</f>
        <v>Cash deposit</v>
      </c>
      <c r="W109" s="1" t="str">
        <f>'BOQ Cheque'!E109</f>
        <v>Transfer</v>
      </c>
      <c r="X109" s="53" t="str">
        <f>'BOQ Cheque'!I109</f>
        <v>Transfer</v>
      </c>
      <c r="Y109" s="53">
        <f>'BOQ Cheque'!G109</f>
        <v>295.5</v>
      </c>
      <c r="Z109" s="53">
        <f t="shared" si="10"/>
        <v>295.5</v>
      </c>
      <c r="AA109" s="53" t="str">
        <f t="shared" si="11"/>
        <v/>
      </c>
      <c r="AF109" s="53" t="str">
        <f t="shared" si="12"/>
        <v>Life Members' Breakfast</v>
      </c>
      <c r="AG109" s="53">
        <f t="shared" si="13"/>
        <v>-560</v>
      </c>
    </row>
    <row r="110" spans="3:33">
      <c r="C110" s="53" t="str">
        <f>IF(AND('BOQ Cheque'!$E114&lt;&gt;Categories!$A$8,'BOQ Cheque'!$G114&gt;=0),'BOQ Cheque'!$G114,"")</f>
        <v/>
      </c>
      <c r="D110" s="53">
        <f>IF(AND('BOQ Cheque'!$E114&lt;&gt;Categories!$A$8,'BOQ Cheque'!$G114&lt;=0),'BOQ Cheque'!$G114,"")</f>
        <v>-560</v>
      </c>
      <c r="S110" s="1">
        <f>'BOQ Cheque'!A110</f>
        <v>43026</v>
      </c>
      <c r="T110" s="1">
        <f>'BOQ Cheque'!B110</f>
        <v>43026</v>
      </c>
      <c r="U110" s="1" t="s">
        <v>14</v>
      </c>
      <c r="V110" s="1" t="str">
        <f>'BOQ Cheque'!D110</f>
        <v>Shirt Payment - Garth McCrorie</v>
      </c>
      <c r="W110" s="1" t="str">
        <f>'BOQ Cheque'!E110</f>
        <v>Merchandise</v>
      </c>
      <c r="X110" s="53" t="str">
        <f>'BOQ Cheque'!I110</f>
        <v>Shirt</v>
      </c>
      <c r="Y110" s="53">
        <f>'BOQ Cheque'!G110</f>
        <v>30</v>
      </c>
      <c r="Z110" s="53">
        <f t="shared" si="10"/>
        <v>30</v>
      </c>
      <c r="AA110" s="53" t="str">
        <f t="shared" si="11"/>
        <v/>
      </c>
      <c r="AF110" s="53" t="str">
        <f t="shared" si="12"/>
        <v>Shirt</v>
      </c>
      <c r="AG110" s="53">
        <f t="shared" si="13"/>
        <v>30</v>
      </c>
    </row>
    <row r="111" spans="3:33">
      <c r="C111" s="53">
        <f>IF(AND('BOQ Cheque'!$E115&lt;&gt;Categories!$A$8,'BOQ Cheque'!$G115&gt;=0),'BOQ Cheque'!$G115,"")</f>
        <v>30</v>
      </c>
      <c r="D111" s="53" t="str">
        <f>IF(AND('BOQ Cheque'!$E115&lt;&gt;Categories!$A$8,'BOQ Cheque'!$G115&lt;=0),'BOQ Cheque'!$G115,"")</f>
        <v/>
      </c>
      <c r="S111" s="1">
        <f>'BOQ Cheque'!A111</f>
        <v>43026</v>
      </c>
      <c r="T111" s="1">
        <f>'BOQ Cheque'!B111</f>
        <v>43026</v>
      </c>
      <c r="U111" s="1" t="s">
        <v>14</v>
      </c>
      <c r="V111" s="1" t="str">
        <f>'BOQ Cheque'!D111</f>
        <v>Shirt Payment - Steve Rose</v>
      </c>
      <c r="W111" s="1" t="str">
        <f>'BOQ Cheque'!E111</f>
        <v>Merchandise</v>
      </c>
      <c r="X111" s="53" t="str">
        <f>'BOQ Cheque'!I111</f>
        <v>Shirt</v>
      </c>
      <c r="Y111" s="53">
        <f>'BOQ Cheque'!G111</f>
        <v>30</v>
      </c>
      <c r="Z111" s="53">
        <f t="shared" si="10"/>
        <v>30</v>
      </c>
      <c r="AA111" s="53" t="str">
        <f t="shared" si="11"/>
        <v/>
      </c>
      <c r="AF111" s="53" t="str">
        <f t="shared" si="12"/>
        <v>Shirt</v>
      </c>
      <c r="AG111" s="53">
        <f t="shared" si="13"/>
        <v>30</v>
      </c>
    </row>
    <row r="112" spans="3:33">
      <c r="C112" s="53">
        <f>IF(AND('BOQ Cheque'!$E116&lt;&gt;Categories!$A$8,'BOQ Cheque'!$G116&gt;=0),'BOQ Cheque'!$G116,"")</f>
        <v>30</v>
      </c>
      <c r="D112" s="53" t="str">
        <f>IF(AND('BOQ Cheque'!$E116&lt;&gt;Categories!$A$8,'BOQ Cheque'!$G116&lt;=0),'BOQ Cheque'!$G116,"")</f>
        <v/>
      </c>
      <c r="S112" s="1">
        <f>'BOQ Cheque'!A112</f>
        <v>43026</v>
      </c>
      <c r="T112" s="1">
        <f>'BOQ Cheque'!B112</f>
        <v>43026</v>
      </c>
      <c r="U112" s="1" t="s">
        <v>14</v>
      </c>
      <c r="V112" s="1" t="str">
        <f>'BOQ Cheque'!D112</f>
        <v>2 Shirts Payment - Ashlee Kovalevs</v>
      </c>
      <c r="W112" s="1" t="str">
        <f>'BOQ Cheque'!E112</f>
        <v>Merchandise</v>
      </c>
      <c r="X112" s="53" t="str">
        <f>'BOQ Cheque'!I112</f>
        <v>Shirt</v>
      </c>
      <c r="Y112" s="53">
        <f>'BOQ Cheque'!G112</f>
        <v>60</v>
      </c>
      <c r="Z112" s="53">
        <f t="shared" si="10"/>
        <v>60</v>
      </c>
      <c r="AA112" s="53" t="str">
        <f t="shared" si="11"/>
        <v/>
      </c>
      <c r="AF112" s="53" t="str">
        <f t="shared" si="12"/>
        <v>Shirt</v>
      </c>
      <c r="AG112" s="53">
        <f t="shared" si="13"/>
        <v>30</v>
      </c>
    </row>
    <row r="113" spans="3:33">
      <c r="C113" s="53">
        <f>IF(AND('BOQ Cheque'!$E117&lt;&gt;Categories!$A$8,'BOQ Cheque'!$G117&gt;=0),'BOQ Cheque'!$G117,"")</f>
        <v>30</v>
      </c>
      <c r="D113" s="53" t="str">
        <f>IF(AND('BOQ Cheque'!$E117&lt;&gt;Categories!$A$8,'BOQ Cheque'!$G117&lt;=0),'BOQ Cheque'!$G117,"")</f>
        <v/>
      </c>
      <c r="S113" s="1">
        <f>'BOQ Cheque'!A113</f>
        <v>43027</v>
      </c>
      <c r="T113" s="1">
        <f>'BOQ Cheque'!B113</f>
        <v>43027</v>
      </c>
      <c r="U113" s="1" t="s">
        <v>14</v>
      </c>
      <c r="V113" s="1" t="str">
        <f>'BOQ Cheque'!D113</f>
        <v>Shirt Payment - Sean Ayres</v>
      </c>
      <c r="W113" s="1" t="str">
        <f>'BOQ Cheque'!E113</f>
        <v>Merchandise</v>
      </c>
      <c r="X113" s="53" t="str">
        <f>'BOQ Cheque'!I113</f>
        <v>Shirt</v>
      </c>
      <c r="Y113" s="53">
        <f>'BOQ Cheque'!G113</f>
        <v>30</v>
      </c>
      <c r="Z113" s="53">
        <f t="shared" si="10"/>
        <v>30</v>
      </c>
      <c r="AA113" s="53" t="str">
        <f t="shared" si="11"/>
        <v/>
      </c>
      <c r="AF113" s="53" t="str">
        <f t="shared" si="12"/>
        <v>Jacket</v>
      </c>
      <c r="AG113" s="53">
        <f t="shared" si="13"/>
        <v>55</v>
      </c>
    </row>
    <row r="114" spans="3:33">
      <c r="C114" s="53">
        <f>IF(AND('BOQ Cheque'!$E118&lt;&gt;Categories!$A$8,'BOQ Cheque'!$G118&gt;=0),'BOQ Cheque'!$G118,"")</f>
        <v>55</v>
      </c>
      <c r="D114" s="53" t="str">
        <f>IF(AND('BOQ Cheque'!$E118&lt;&gt;Categories!$A$8,'BOQ Cheque'!$G118&lt;=0),'BOQ Cheque'!$G118,"")</f>
        <v/>
      </c>
      <c r="S114" s="1">
        <f>'BOQ Cheque'!A114</f>
        <v>43020</v>
      </c>
      <c r="T114" s="1">
        <f>'BOQ Cheque'!B114</f>
        <v>43027</v>
      </c>
      <c r="U114" s="1" t="s">
        <v>14</v>
      </c>
      <c r="V114" s="1" t="str">
        <f>'BOQ Cheque'!D114</f>
        <v>Life members' breakfast - Mantra on Hay Z5SZZ719M9</v>
      </c>
      <c r="W114" s="1" t="str">
        <f>'BOQ Cheque'!E114</f>
        <v>Social</v>
      </c>
      <c r="X114" s="53" t="str">
        <f>'BOQ Cheque'!I114</f>
        <v>Life Members' Breakfast</v>
      </c>
      <c r="Y114" s="53">
        <f>'BOQ Cheque'!G114</f>
        <v>-560</v>
      </c>
      <c r="Z114" s="53" t="str">
        <f t="shared" si="10"/>
        <v/>
      </c>
      <c r="AA114" s="53">
        <f t="shared" si="11"/>
        <v>-560</v>
      </c>
      <c r="AF114" s="53" t="str">
        <f t="shared" si="12"/>
        <v>Shirt</v>
      </c>
      <c r="AG114" s="53">
        <f t="shared" si="13"/>
        <v>30</v>
      </c>
    </row>
    <row r="115" spans="3:33">
      <c r="C115" s="53">
        <f>IF(AND('BOQ Cheque'!$E119&lt;&gt;Categories!$A$8,'BOQ Cheque'!$G119&gt;=0),'BOQ Cheque'!$G119,"")</f>
        <v>30</v>
      </c>
      <c r="D115" s="53" t="str">
        <f>IF(AND('BOQ Cheque'!$E119&lt;&gt;Categories!$A$8,'BOQ Cheque'!$G119&lt;=0),'BOQ Cheque'!$G119,"")</f>
        <v/>
      </c>
      <c r="S115" s="1">
        <f>'BOQ Cheque'!A115</f>
        <v>43027</v>
      </c>
      <c r="T115" s="1">
        <f>'BOQ Cheque'!B115</f>
        <v>43027</v>
      </c>
      <c r="U115" s="1" t="s">
        <v>14</v>
      </c>
      <c r="V115" s="1" t="str">
        <f>'BOQ Cheque'!D115</f>
        <v>Shirt Payment - Shrikant Ramadurg</v>
      </c>
      <c r="W115" s="1" t="str">
        <f>'BOQ Cheque'!E115</f>
        <v>Merchandise</v>
      </c>
      <c r="X115" s="53" t="str">
        <f>'BOQ Cheque'!I115</f>
        <v>Shirt</v>
      </c>
      <c r="Y115" s="53">
        <f>'BOQ Cheque'!G115</f>
        <v>30</v>
      </c>
      <c r="Z115" s="53">
        <f t="shared" si="10"/>
        <v>30</v>
      </c>
      <c r="AA115" s="53" t="str">
        <f t="shared" si="11"/>
        <v/>
      </c>
      <c r="AF115" s="53" t="str">
        <f t="shared" si="12"/>
        <v>Jacket</v>
      </c>
      <c r="AG115" s="53">
        <f t="shared" si="13"/>
        <v>55</v>
      </c>
    </row>
    <row r="116" spans="3:33">
      <c r="C116" s="53">
        <f>IF(AND('BOQ Cheque'!$E120&lt;&gt;Categories!$A$8,'BOQ Cheque'!$G120&gt;=0),'BOQ Cheque'!$G120,"")</f>
        <v>55</v>
      </c>
      <c r="D116" s="53" t="str">
        <f>IF(AND('BOQ Cheque'!$E120&lt;&gt;Categories!$A$8,'BOQ Cheque'!$G120&lt;=0),'BOQ Cheque'!$G120,"")</f>
        <v/>
      </c>
      <c r="S116" s="1">
        <f>'BOQ Cheque'!A116</f>
        <v>43028</v>
      </c>
      <c r="T116" s="1">
        <f>'BOQ Cheque'!B116</f>
        <v>43028</v>
      </c>
      <c r="U116" s="1" t="s">
        <v>14</v>
      </c>
      <c r="V116" s="1" t="str">
        <f>'BOQ Cheque'!D116</f>
        <v>Shirt Payment - Graeme Capper</v>
      </c>
      <c r="W116" s="1" t="str">
        <f>'BOQ Cheque'!E116</f>
        <v>Merchandise</v>
      </c>
      <c r="X116" s="53" t="str">
        <f>'BOQ Cheque'!I116</f>
        <v>Shirt</v>
      </c>
      <c r="Y116" s="53">
        <f>'BOQ Cheque'!G116</f>
        <v>30</v>
      </c>
      <c r="Z116" s="53">
        <f t="shared" si="10"/>
        <v>30</v>
      </c>
      <c r="AA116" s="53" t="str">
        <f t="shared" si="11"/>
        <v/>
      </c>
      <c r="AF116" s="53" t="str">
        <f t="shared" si="12"/>
        <v>Jacket</v>
      </c>
      <c r="AG116" s="53">
        <f t="shared" si="13"/>
        <v>55</v>
      </c>
    </row>
    <row r="117" spans="3:33">
      <c r="C117" s="53">
        <f>IF(AND('BOQ Cheque'!$E121&lt;&gt;Categories!$A$8,'BOQ Cheque'!$G121&gt;=0),'BOQ Cheque'!$G121,"")</f>
        <v>55</v>
      </c>
      <c r="D117" s="53" t="str">
        <f>IF(AND('BOQ Cheque'!$E121&lt;&gt;Categories!$A$8,'BOQ Cheque'!$G121&lt;=0),'BOQ Cheque'!$G121,"")</f>
        <v/>
      </c>
      <c r="S117" s="1">
        <f>'BOQ Cheque'!A117</f>
        <v>43028</v>
      </c>
      <c r="T117" s="1">
        <f>'BOQ Cheque'!B117</f>
        <v>43028</v>
      </c>
      <c r="U117" s="1" t="s">
        <v>14</v>
      </c>
      <c r="V117" s="1" t="str">
        <f>'BOQ Cheque'!D117</f>
        <v>Shirt Payment - Trent Steenholdt</v>
      </c>
      <c r="W117" s="1" t="str">
        <f>'BOQ Cheque'!E117</f>
        <v>Merchandise</v>
      </c>
      <c r="X117" s="53" t="str">
        <f>'BOQ Cheque'!I117</f>
        <v>Shirt</v>
      </c>
      <c r="Y117" s="53">
        <f>'BOQ Cheque'!G117</f>
        <v>30</v>
      </c>
      <c r="Z117" s="53">
        <f t="shared" si="10"/>
        <v>30</v>
      </c>
      <c r="AA117" s="53" t="str">
        <f t="shared" si="11"/>
        <v/>
      </c>
      <c r="AF117" s="53" t="str">
        <f t="shared" si="12"/>
        <v>Jacket</v>
      </c>
      <c r="AG117" s="53">
        <f t="shared" si="13"/>
        <v>55</v>
      </c>
    </row>
    <row r="118" spans="3:33">
      <c r="C118" s="53">
        <f>IF(AND('BOQ Cheque'!$E122&lt;&gt;Categories!$A$8,'BOQ Cheque'!$G122&gt;=0),'BOQ Cheque'!$G122,"")</f>
        <v>55</v>
      </c>
      <c r="D118" s="53" t="str">
        <f>IF(AND('BOQ Cheque'!$E122&lt;&gt;Categories!$A$8,'BOQ Cheque'!$G122&lt;=0),'BOQ Cheque'!$G122,"")</f>
        <v/>
      </c>
      <c r="S118" s="1">
        <f>'BOQ Cheque'!A118</f>
        <v>43028</v>
      </c>
      <c r="T118" s="1">
        <f>'BOQ Cheque'!B118</f>
        <v>43028</v>
      </c>
      <c r="U118" s="1" t="s">
        <v>14</v>
      </c>
      <c r="V118" s="1" t="str">
        <f>'BOQ Cheque'!D118</f>
        <v>Jacket Payment - Trent Steenholdt</v>
      </c>
      <c r="W118" s="1" t="str">
        <f>'BOQ Cheque'!E118</f>
        <v>Merchandise</v>
      </c>
      <c r="X118" s="53" t="str">
        <f>'BOQ Cheque'!I118</f>
        <v>Jacket</v>
      </c>
      <c r="Y118" s="53">
        <f>'BOQ Cheque'!G118</f>
        <v>55</v>
      </c>
      <c r="Z118" s="53">
        <f t="shared" si="10"/>
        <v>55</v>
      </c>
      <c r="AA118" s="53" t="str">
        <f t="shared" si="11"/>
        <v/>
      </c>
      <c r="AF118" s="53" t="str">
        <f t="shared" si="12"/>
        <v>Jacket</v>
      </c>
      <c r="AG118" s="53">
        <f t="shared" si="13"/>
        <v>55</v>
      </c>
    </row>
    <row r="119" spans="3:33">
      <c r="C119" s="53">
        <f>IF(AND('BOQ Cheque'!$E123&lt;&gt;Categories!$A$8,'BOQ Cheque'!$G123&gt;=0),'BOQ Cheque'!$G123,"")</f>
        <v>55</v>
      </c>
      <c r="D119" s="53" t="str">
        <f>IF(AND('BOQ Cheque'!$E123&lt;&gt;Categories!$A$8,'BOQ Cheque'!$G123&lt;=0),'BOQ Cheque'!$G123,"")</f>
        <v/>
      </c>
      <c r="S119" s="1">
        <f>'BOQ Cheque'!A119</f>
        <v>43028</v>
      </c>
      <c r="T119" s="1">
        <f>'BOQ Cheque'!B119</f>
        <v>43028</v>
      </c>
      <c r="U119" s="1" t="s">
        <v>14</v>
      </c>
      <c r="V119" s="1" t="str">
        <f>'BOQ Cheque'!D119</f>
        <v>Shirt Payment - Jim Bell</v>
      </c>
      <c r="W119" s="1" t="str">
        <f>'BOQ Cheque'!E119</f>
        <v>Merchandise</v>
      </c>
      <c r="X119" s="53" t="str">
        <f>'BOQ Cheque'!I119</f>
        <v>Shirt</v>
      </c>
      <c r="Y119" s="53">
        <f>'BOQ Cheque'!G119</f>
        <v>30</v>
      </c>
      <c r="Z119" s="53">
        <f t="shared" si="10"/>
        <v>30</v>
      </c>
      <c r="AA119" s="53" t="str">
        <f t="shared" si="11"/>
        <v/>
      </c>
      <c r="AF119" s="53" t="str">
        <f t="shared" si="12"/>
        <v>Jacket</v>
      </c>
      <c r="AG119" s="53">
        <f t="shared" si="13"/>
        <v>55</v>
      </c>
    </row>
    <row r="120" spans="3:33">
      <c r="C120" s="53">
        <f>IF(AND('BOQ Cheque'!$E124&lt;&gt;Categories!$A$8,'BOQ Cheque'!$G124&gt;=0),'BOQ Cheque'!$G124,"")</f>
        <v>55</v>
      </c>
      <c r="D120" s="53" t="str">
        <f>IF(AND('BOQ Cheque'!$E124&lt;&gt;Categories!$A$8,'BOQ Cheque'!$G124&lt;=0),'BOQ Cheque'!$G124,"")</f>
        <v/>
      </c>
      <c r="S120" s="1">
        <f>'BOQ Cheque'!A120</f>
        <v>43031</v>
      </c>
      <c r="T120" s="1">
        <f>'BOQ Cheque'!B120</f>
        <v>43031</v>
      </c>
      <c r="U120" s="1" t="s">
        <v>14</v>
      </c>
      <c r="V120" s="1" t="str">
        <f>'BOQ Cheque'!D120</f>
        <v>Jacket Payment - Ahmad Khan</v>
      </c>
      <c r="W120" s="1" t="str">
        <f>'BOQ Cheque'!E120</f>
        <v>Merchandise</v>
      </c>
      <c r="X120" s="53" t="str">
        <f>'BOQ Cheque'!I120</f>
        <v>Jacket</v>
      </c>
      <c r="Y120" s="53">
        <f>'BOQ Cheque'!G120</f>
        <v>55</v>
      </c>
      <c r="Z120" s="53">
        <f t="shared" si="10"/>
        <v>55</v>
      </c>
      <c r="AA120" s="53" t="str">
        <f t="shared" si="11"/>
        <v/>
      </c>
      <c r="AF120" s="53" t="str">
        <f t="shared" si="12"/>
        <v>Jacket</v>
      </c>
      <c r="AG120" s="53">
        <f t="shared" si="13"/>
        <v>55</v>
      </c>
    </row>
    <row r="121" spans="3:33">
      <c r="C121" s="53">
        <f>IF(AND('BOQ Cheque'!$E125&lt;&gt;Categories!$A$8,'BOQ Cheque'!$G125&gt;=0),'BOQ Cheque'!$G125,"")</f>
        <v>55</v>
      </c>
      <c r="D121" s="53" t="str">
        <f>IF(AND('BOQ Cheque'!$E125&lt;&gt;Categories!$A$8,'BOQ Cheque'!$G125&lt;=0),'BOQ Cheque'!$G125,"")</f>
        <v/>
      </c>
      <c r="S121" s="1">
        <f>'BOQ Cheque'!A121</f>
        <v>43031</v>
      </c>
      <c r="T121" s="1">
        <f>'BOQ Cheque'!B121</f>
        <v>43031</v>
      </c>
      <c r="U121" s="1" t="s">
        <v>14</v>
      </c>
      <c r="V121" s="1" t="str">
        <f>'BOQ Cheque'!D121</f>
        <v>Jacket Payment - Mitulkumar Patel</v>
      </c>
      <c r="W121" s="1" t="str">
        <f>'BOQ Cheque'!E121</f>
        <v>Merchandise</v>
      </c>
      <c r="X121" s="53" t="str">
        <f>'BOQ Cheque'!I121</f>
        <v>Jacket</v>
      </c>
      <c r="Y121" s="53">
        <f>'BOQ Cheque'!G121</f>
        <v>55</v>
      </c>
      <c r="Z121" s="53">
        <f t="shared" si="10"/>
        <v>55</v>
      </c>
      <c r="AA121" s="53" t="str">
        <f t="shared" si="11"/>
        <v/>
      </c>
      <c r="AF121" s="53" t="str">
        <f t="shared" si="12"/>
        <v>Jacket</v>
      </c>
      <c r="AG121" s="53">
        <f t="shared" si="13"/>
        <v>55</v>
      </c>
    </row>
    <row r="122" spans="3:33">
      <c r="C122" s="53">
        <f>IF(AND('BOQ Cheque'!$E126&lt;&gt;Categories!$A$8,'BOQ Cheque'!$G126&gt;=0),'BOQ Cheque'!$G126,"")</f>
        <v>55</v>
      </c>
      <c r="D122" s="53" t="str">
        <f>IF(AND('BOQ Cheque'!$E126&lt;&gt;Categories!$A$8,'BOQ Cheque'!$G126&lt;=0),'BOQ Cheque'!$G126,"")</f>
        <v/>
      </c>
      <c r="S122" s="1">
        <f>'BOQ Cheque'!A122</f>
        <v>43031</v>
      </c>
      <c r="T122" s="1">
        <f>'BOQ Cheque'!B122</f>
        <v>43031</v>
      </c>
      <c r="U122" s="1" t="s">
        <v>14</v>
      </c>
      <c r="V122" s="1" t="str">
        <f>'BOQ Cheque'!D122</f>
        <v>Jacket Payment - Daniel Gibbons</v>
      </c>
      <c r="W122" s="1" t="str">
        <f>'BOQ Cheque'!E122</f>
        <v>Merchandise</v>
      </c>
      <c r="X122" s="53" t="str">
        <f>'BOQ Cheque'!I122</f>
        <v>Jacket</v>
      </c>
      <c r="Y122" s="53">
        <f>'BOQ Cheque'!G122</f>
        <v>55</v>
      </c>
      <c r="Z122" s="53">
        <f t="shared" si="10"/>
        <v>55</v>
      </c>
      <c r="AA122" s="53" t="str">
        <f t="shared" si="11"/>
        <v/>
      </c>
      <c r="AF122" s="53" t="str">
        <f t="shared" si="12"/>
        <v>Shirt</v>
      </c>
      <c r="AG122" s="53">
        <f t="shared" si="13"/>
        <v>30</v>
      </c>
    </row>
    <row r="123" spans="3:33">
      <c r="C123" s="53">
        <f>IF(AND('BOQ Cheque'!$E127&lt;&gt;Categories!$A$8,'BOQ Cheque'!$G127&gt;=0),'BOQ Cheque'!$G127,"")</f>
        <v>30</v>
      </c>
      <c r="D123" s="53" t="str">
        <f>IF(AND('BOQ Cheque'!$E127&lt;&gt;Categories!$A$8,'BOQ Cheque'!$G127&lt;=0),'BOQ Cheque'!$G127,"")</f>
        <v/>
      </c>
      <c r="S123" s="1">
        <f>'BOQ Cheque'!A123</f>
        <v>43032</v>
      </c>
      <c r="T123" s="1">
        <f>'BOQ Cheque'!B123</f>
        <v>43032</v>
      </c>
      <c r="U123" s="1" t="s">
        <v>14</v>
      </c>
      <c r="V123" s="1" t="str">
        <f>'BOQ Cheque'!D123</f>
        <v>Jacket Payment - Mathew Cheeseman</v>
      </c>
      <c r="W123" s="1" t="str">
        <f>'BOQ Cheque'!E123</f>
        <v>Merchandise</v>
      </c>
      <c r="X123" s="53" t="str">
        <f>'BOQ Cheque'!I123</f>
        <v>Jacket</v>
      </c>
      <c r="Y123" s="53">
        <f>'BOQ Cheque'!G123</f>
        <v>55</v>
      </c>
      <c r="Z123" s="53">
        <f t="shared" si="10"/>
        <v>55</v>
      </c>
      <c r="AA123" s="53" t="str">
        <f t="shared" si="11"/>
        <v/>
      </c>
      <c r="AF123" s="53" t="str">
        <f t="shared" si="12"/>
        <v>Jacket</v>
      </c>
      <c r="AG123" s="53">
        <f t="shared" si="13"/>
        <v>55</v>
      </c>
    </row>
    <row r="124" spans="3:33">
      <c r="C124" s="53">
        <f>IF(AND('BOQ Cheque'!$E128&lt;&gt;Categories!$A$8,'BOQ Cheque'!$G128&gt;=0),'BOQ Cheque'!$G128,"")</f>
        <v>55</v>
      </c>
      <c r="D124" s="53" t="str">
        <f>IF(AND('BOQ Cheque'!$E128&lt;&gt;Categories!$A$8,'BOQ Cheque'!$G128&lt;=0),'BOQ Cheque'!$G128,"")</f>
        <v/>
      </c>
      <c r="S124" s="1">
        <f>'BOQ Cheque'!A124</f>
        <v>43033</v>
      </c>
      <c r="T124" s="1">
        <f>'BOQ Cheque'!B124</f>
        <v>43033</v>
      </c>
      <c r="U124" s="1" t="s">
        <v>14</v>
      </c>
      <c r="V124" s="1" t="str">
        <f>'BOQ Cheque'!D124</f>
        <v>Jacket Payment - Wayne Barnes</v>
      </c>
      <c r="W124" s="1" t="str">
        <f>'BOQ Cheque'!E124</f>
        <v>Merchandise</v>
      </c>
      <c r="X124" s="53" t="str">
        <f>'BOQ Cheque'!I124</f>
        <v>Jacket</v>
      </c>
      <c r="Y124" s="53">
        <f>'BOQ Cheque'!G124</f>
        <v>55</v>
      </c>
      <c r="Z124" s="53">
        <f t="shared" si="10"/>
        <v>55</v>
      </c>
      <c r="AA124" s="53" t="str">
        <f t="shared" si="11"/>
        <v/>
      </c>
      <c r="AF124" s="53" t="str">
        <f t="shared" si="12"/>
        <v>Jacket</v>
      </c>
      <c r="AG124" s="53">
        <f t="shared" si="13"/>
        <v>30</v>
      </c>
    </row>
    <row r="125" spans="3:33">
      <c r="C125" s="53">
        <f>IF(AND('BOQ Cheque'!$E129&lt;&gt;Categories!$A$8,'BOQ Cheque'!$G129&gt;=0),'BOQ Cheque'!$G129,"")</f>
        <v>30</v>
      </c>
      <c r="D125" s="53" t="str">
        <f>IF(AND('BOQ Cheque'!$E129&lt;&gt;Categories!$A$8,'BOQ Cheque'!$G129&lt;=0),'BOQ Cheque'!$G129,"")</f>
        <v/>
      </c>
      <c r="S125" s="1">
        <f>'BOQ Cheque'!A125</f>
        <v>43033</v>
      </c>
      <c r="T125" s="1">
        <f>'BOQ Cheque'!B125</f>
        <v>43033</v>
      </c>
      <c r="U125" s="1" t="s">
        <v>14</v>
      </c>
      <c r="V125" s="1" t="str">
        <f>'BOQ Cheque'!D125</f>
        <v>Jacket Payment - Steve Wenban</v>
      </c>
      <c r="W125" s="1" t="str">
        <f>'BOQ Cheque'!E125</f>
        <v>Merchandise</v>
      </c>
      <c r="X125" s="53" t="str">
        <f>'BOQ Cheque'!I125</f>
        <v>Jacket</v>
      </c>
      <c r="Y125" s="53">
        <f>'BOQ Cheque'!G125</f>
        <v>55</v>
      </c>
      <c r="Z125" s="53">
        <f t="shared" si="10"/>
        <v>55</v>
      </c>
      <c r="AA125" s="53" t="str">
        <f t="shared" si="11"/>
        <v/>
      </c>
      <c r="AF125" s="53" t="str">
        <f t="shared" si="12"/>
        <v>Miscellaneous</v>
      </c>
      <c r="AG125" s="53">
        <f t="shared" si="13"/>
        <v>-373</v>
      </c>
    </row>
    <row r="126" spans="3:33">
      <c r="C126" s="53" t="str">
        <f>IF(AND('BOQ Cheque'!$E130&lt;&gt;Categories!$A$8,'BOQ Cheque'!$G130&gt;=0),'BOQ Cheque'!$G130,"")</f>
        <v/>
      </c>
      <c r="D126" s="53">
        <f>IF(AND('BOQ Cheque'!$E130&lt;&gt;Categories!$A$8,'BOQ Cheque'!$G130&lt;=0),'BOQ Cheque'!$G130,"")</f>
        <v>-373</v>
      </c>
      <c r="S126" s="1">
        <f>'BOQ Cheque'!A126</f>
        <v>43033</v>
      </c>
      <c r="T126" s="1">
        <f>'BOQ Cheque'!B126</f>
        <v>43033</v>
      </c>
      <c r="U126" s="1" t="s">
        <v>14</v>
      </c>
      <c r="V126" s="1" t="str">
        <f>'BOQ Cheque'!D126</f>
        <v>Jacket Payment - David Campbell</v>
      </c>
      <c r="W126" s="1" t="str">
        <f>'BOQ Cheque'!E126</f>
        <v>Merchandise</v>
      </c>
      <c r="X126" s="53" t="str">
        <f>'BOQ Cheque'!I126</f>
        <v>Jacket</v>
      </c>
      <c r="Y126" s="53">
        <f>'BOQ Cheque'!G126</f>
        <v>55</v>
      </c>
      <c r="Z126" s="53">
        <f t="shared" si="10"/>
        <v>55</v>
      </c>
      <c r="AA126" s="53" t="str">
        <f t="shared" si="11"/>
        <v/>
      </c>
      <c r="AF126" s="53" t="str">
        <f t="shared" ref="AF126:AF172" si="14">X131</f>
        <v>Jacket</v>
      </c>
      <c r="AG126" s="53">
        <f t="shared" ref="AG126:AG172" si="15">Y131</f>
        <v>80</v>
      </c>
    </row>
    <row r="127" spans="3:33">
      <c r="C127" s="53">
        <f>IF(AND('BOQ Cheque'!$E131&lt;&gt;Categories!$A$8,'BOQ Cheque'!$G131&gt;=0),'BOQ Cheque'!$G131,"")</f>
        <v>80</v>
      </c>
      <c r="D127" s="53" t="str">
        <f>IF(AND('BOQ Cheque'!$E131&lt;&gt;Categories!$A$8,'BOQ Cheque'!$G131&lt;=0),'BOQ Cheque'!$G131,"")</f>
        <v/>
      </c>
      <c r="S127" s="1">
        <f>'BOQ Cheque'!A127</f>
        <v>43034</v>
      </c>
      <c r="T127" s="1">
        <f>'BOQ Cheque'!B127</f>
        <v>43034</v>
      </c>
      <c r="U127" s="1" t="s">
        <v>14</v>
      </c>
      <c r="V127" s="1" t="str">
        <f>'BOQ Cheque'!D127</f>
        <v>Shirt Payment - T R Singh</v>
      </c>
      <c r="W127" s="1" t="str">
        <f>'BOQ Cheque'!E127</f>
        <v>Merchandise</v>
      </c>
      <c r="X127" s="53" t="str">
        <f>'BOQ Cheque'!I127</f>
        <v>Shirt</v>
      </c>
      <c r="Y127" s="53">
        <f>'BOQ Cheque'!G127</f>
        <v>30</v>
      </c>
      <c r="Z127" s="53">
        <f t="shared" si="10"/>
        <v>30</v>
      </c>
      <c r="AA127" s="53" t="str">
        <f t="shared" si="11"/>
        <v/>
      </c>
      <c r="AF127" s="53" t="str">
        <f t="shared" si="14"/>
        <v>Jacket</v>
      </c>
      <c r="AG127" s="53">
        <f t="shared" si="15"/>
        <v>-10</v>
      </c>
    </row>
    <row r="128" spans="3:33">
      <c r="C128" s="53" t="str">
        <f>IF(AND('BOQ Cheque'!$E132&lt;&gt;Categories!$A$8,'BOQ Cheque'!$G132&gt;=0),'BOQ Cheque'!$G132,"")</f>
        <v/>
      </c>
      <c r="D128" s="53">
        <f>IF(AND('BOQ Cheque'!$E132&lt;&gt;Categories!$A$8,'BOQ Cheque'!$G132&lt;=0),'BOQ Cheque'!$G132,"")</f>
        <v>-10</v>
      </c>
      <c r="S128" s="1">
        <f>'BOQ Cheque'!A128</f>
        <v>43034</v>
      </c>
      <c r="T128" s="1">
        <f>'BOQ Cheque'!B128</f>
        <v>43034</v>
      </c>
      <c r="U128" s="1" t="s">
        <v>14</v>
      </c>
      <c r="V128" s="1" t="str">
        <f>'BOQ Cheque'!D128</f>
        <v>Jacket Payment - T R Singh</v>
      </c>
      <c r="W128" s="1" t="str">
        <f>'BOQ Cheque'!E128</f>
        <v>Merchandise</v>
      </c>
      <c r="X128" s="53" t="str">
        <f>'BOQ Cheque'!I128</f>
        <v>Jacket</v>
      </c>
      <c r="Y128" s="53">
        <f>'BOQ Cheque'!G128</f>
        <v>55</v>
      </c>
      <c r="Z128" s="53">
        <f t="shared" si="10"/>
        <v>55</v>
      </c>
      <c r="AA128" s="53" t="str">
        <f t="shared" si="11"/>
        <v/>
      </c>
      <c r="AF128" s="53" t="str">
        <f t="shared" si="14"/>
        <v>Jacket</v>
      </c>
      <c r="AG128" s="53">
        <f t="shared" si="15"/>
        <v>-2092</v>
      </c>
    </row>
    <row r="129" spans="3:33">
      <c r="C129" s="53" t="str">
        <f>IF(AND('BOQ Cheque'!$E133&lt;&gt;Categories!$A$8,'BOQ Cheque'!$G133&gt;=0),'BOQ Cheque'!$G133,"")</f>
        <v/>
      </c>
      <c r="D129" s="53">
        <f>IF(AND('BOQ Cheque'!$E133&lt;&gt;Categories!$A$8,'BOQ Cheque'!$G133&lt;=0),'BOQ Cheque'!$G133,"")</f>
        <v>-2092</v>
      </c>
      <c r="S129" s="1">
        <f>'BOQ Cheque'!A129</f>
        <v>43034</v>
      </c>
      <c r="T129" s="1">
        <f>'BOQ Cheque'!B129</f>
        <v>43034</v>
      </c>
      <c r="U129" s="1" t="s">
        <v>14</v>
      </c>
      <c r="V129" s="1" t="str">
        <f>'BOQ Cheque'!D129</f>
        <v>Jacket Payment - Andrew Jones</v>
      </c>
      <c r="W129" s="1" t="str">
        <f>'BOQ Cheque'!E129</f>
        <v>Merchandise</v>
      </c>
      <c r="X129" s="53" t="str">
        <f>'BOQ Cheque'!I129</f>
        <v>Jacket</v>
      </c>
      <c r="Y129" s="53">
        <f>'BOQ Cheque'!G129</f>
        <v>30</v>
      </c>
      <c r="Z129" s="53">
        <f t="shared" si="10"/>
        <v>30</v>
      </c>
      <c r="AA129" s="53" t="str">
        <f t="shared" si="11"/>
        <v/>
      </c>
      <c r="AF129" s="53" t="str">
        <f t="shared" si="14"/>
        <v>Shirt</v>
      </c>
      <c r="AG129" s="53">
        <f t="shared" si="15"/>
        <v>-71.17</v>
      </c>
    </row>
    <row r="130" spans="3:33">
      <c r="C130" s="53" t="str">
        <f>IF(AND('BOQ Cheque'!$E134&lt;&gt;Categories!$A$8,'BOQ Cheque'!$G134&gt;=0),'BOQ Cheque'!$G134,"")</f>
        <v/>
      </c>
      <c r="D130" s="53">
        <f>IF(AND('BOQ Cheque'!$E134&lt;&gt;Categories!$A$8,'BOQ Cheque'!$G134&lt;=0),'BOQ Cheque'!$G134,"")</f>
        <v>-71.17</v>
      </c>
      <c r="S130" s="1">
        <f>'BOQ Cheque'!A130</f>
        <v>43039</v>
      </c>
      <c r="T130" s="1">
        <f>'BOQ Cheque'!B130</f>
        <v>43038</v>
      </c>
      <c r="U130" s="1" t="s">
        <v>14</v>
      </c>
      <c r="V130" s="1" t="str">
        <f>'BOQ Cheque'!D130</f>
        <v>Life Member Blazer - Bousfields INV00001649</v>
      </c>
      <c r="W130" s="1" t="str">
        <f>'BOQ Cheque'!E130</f>
        <v>Miscellaneous</v>
      </c>
      <c r="X130" s="53" t="str">
        <f>'BOQ Cheque'!I130</f>
        <v>Miscellaneous</v>
      </c>
      <c r="Y130" s="53">
        <f>'BOQ Cheque'!G130</f>
        <v>-373</v>
      </c>
      <c r="Z130" s="53" t="str">
        <f t="shared" si="10"/>
        <v/>
      </c>
      <c r="AA130" s="53">
        <f t="shared" si="11"/>
        <v>-373</v>
      </c>
      <c r="AF130" s="53" t="str">
        <f t="shared" si="14"/>
        <v>Interest</v>
      </c>
      <c r="AG130" s="53">
        <f t="shared" si="15"/>
        <v>0.14000000000000001</v>
      </c>
    </row>
    <row r="131" spans="3:33">
      <c r="C131" s="53">
        <f>IF(AND('BOQ Cheque'!$E135&lt;&gt;Categories!$A$8,'BOQ Cheque'!$G135&gt;=0),'BOQ Cheque'!$G135,"")</f>
        <v>0.14000000000000001</v>
      </c>
      <c r="D131" s="53" t="str">
        <f>IF(AND('BOQ Cheque'!$E135&lt;&gt;Categories!$A$8,'BOQ Cheque'!$G135&lt;=0),'BOQ Cheque'!$G135,"")</f>
        <v/>
      </c>
      <c r="S131" s="1">
        <f>'BOQ Cheque'!A131</f>
        <v>43039</v>
      </c>
      <c r="T131" s="1">
        <f>'BOQ Cheque'!B131</f>
        <v>43039</v>
      </c>
      <c r="U131" s="1" t="s">
        <v>14</v>
      </c>
      <c r="V131" s="1" t="str">
        <f>'BOQ Cheque'!D131</f>
        <v>Jacket Payment - Steve Tripp</v>
      </c>
      <c r="W131" s="1" t="str">
        <f>'BOQ Cheque'!E131</f>
        <v>Merchandise</v>
      </c>
      <c r="X131" s="53" t="str">
        <f>'BOQ Cheque'!I131</f>
        <v>Jacket</v>
      </c>
      <c r="Y131" s="53">
        <f>'BOQ Cheque'!G131</f>
        <v>80</v>
      </c>
      <c r="Z131" s="53">
        <f t="shared" ref="Z131:Z194" si="16">IF(Y131&gt;0,Y131,"")</f>
        <v>80</v>
      </c>
      <c r="AA131" s="53" t="str">
        <f t="shared" ref="AA131:AA194" si="17">IF(Y131&lt;=0,Y131,"")</f>
        <v/>
      </c>
      <c r="AF131" s="53" t="str">
        <f t="shared" si="14"/>
        <v>Shirt</v>
      </c>
      <c r="AG131" s="53">
        <f t="shared" si="15"/>
        <v>30</v>
      </c>
    </row>
    <row r="132" spans="3:33">
      <c r="C132" s="53">
        <f>IF(AND('BOQ Cheque'!$E136&lt;&gt;Categories!$A$8,'BOQ Cheque'!$G136&gt;=0),'BOQ Cheque'!$G136,"")</f>
        <v>30</v>
      </c>
      <c r="D132" s="53" t="str">
        <f>IF(AND('BOQ Cheque'!$E136&lt;&gt;Categories!$A$8,'BOQ Cheque'!$G136&lt;=0),'BOQ Cheque'!$G136,"")</f>
        <v/>
      </c>
      <c r="S132" s="1">
        <f>'BOQ Cheque'!A132</f>
        <v>43039</v>
      </c>
      <c r="T132" s="1">
        <f>'BOQ Cheque'!B132</f>
        <v>43039</v>
      </c>
      <c r="U132" s="1" t="s">
        <v>14</v>
      </c>
      <c r="V132" s="1" t="str">
        <f>'BOQ Cheque'!D132</f>
        <v>International Payment Fee - Steve Tripp Jacket</v>
      </c>
      <c r="W132" s="1" t="str">
        <f>'BOQ Cheque'!E132</f>
        <v>Miscellaneous</v>
      </c>
      <c r="X132" s="53" t="str">
        <f>'BOQ Cheque'!I132</f>
        <v>Jacket</v>
      </c>
      <c r="Y132" s="53">
        <f>'BOQ Cheque'!G132</f>
        <v>-10</v>
      </c>
      <c r="Z132" s="53" t="str">
        <f t="shared" si="16"/>
        <v/>
      </c>
      <c r="AA132" s="53">
        <f t="shared" si="17"/>
        <v>-10</v>
      </c>
      <c r="AF132" s="53" t="str">
        <f t="shared" si="14"/>
        <v>Jacket</v>
      </c>
      <c r="AG132" s="53">
        <f t="shared" si="15"/>
        <v>55</v>
      </c>
    </row>
    <row r="133" spans="3:33">
      <c r="C133" s="53">
        <f>IF(AND('BOQ Cheque'!$E137&lt;&gt;Categories!$A$8,'BOQ Cheque'!$G137&gt;=0),'BOQ Cheque'!$G137,"")</f>
        <v>55</v>
      </c>
      <c r="D133" s="53" t="str">
        <f>IF(AND('BOQ Cheque'!$E137&lt;&gt;Categories!$A$8,'BOQ Cheque'!$G137&lt;=0),'BOQ Cheque'!$G137,"")</f>
        <v/>
      </c>
      <c r="S133" s="1">
        <f>'BOQ Cheque'!A133</f>
        <v>43039</v>
      </c>
      <c r="T133" s="1">
        <f>'BOQ Cheque'!B133</f>
        <v>43039</v>
      </c>
      <c r="U133" s="1" t="s">
        <v>14</v>
      </c>
      <c r="V133" s="1" t="str">
        <f>'BOQ Cheque'!D133</f>
        <v>Ace Promotions - Shirts and Jackets. Invoice 116356</v>
      </c>
      <c r="W133" s="1" t="str">
        <f>'BOQ Cheque'!E133</f>
        <v>Merchandise</v>
      </c>
      <c r="X133" s="53" t="str">
        <f>'BOQ Cheque'!I133</f>
        <v>Jacket</v>
      </c>
      <c r="Y133" s="53">
        <f>'BOQ Cheque'!G133</f>
        <v>-2092</v>
      </c>
      <c r="Z133" s="53" t="str">
        <f t="shared" si="16"/>
        <v/>
      </c>
      <c r="AA133" s="53">
        <f t="shared" si="17"/>
        <v>-2092</v>
      </c>
      <c r="AF133" s="53" t="str">
        <f t="shared" si="14"/>
        <v>Shirt</v>
      </c>
      <c r="AG133" s="53">
        <f t="shared" si="15"/>
        <v>30</v>
      </c>
    </row>
    <row r="134" spans="3:33">
      <c r="C134" s="53">
        <f>IF(AND('BOQ Cheque'!$E138&lt;&gt;Categories!$A$8,'BOQ Cheque'!$G138&gt;=0),'BOQ Cheque'!$G138,"")</f>
        <v>30</v>
      </c>
      <c r="D134" s="53" t="str">
        <f>IF(AND('BOQ Cheque'!$E138&lt;&gt;Categories!$A$8,'BOQ Cheque'!$G138&lt;=0),'BOQ Cheque'!$G138,"")</f>
        <v/>
      </c>
      <c r="S134" s="1">
        <f>'BOQ Cheque'!A134</f>
        <v>43039</v>
      </c>
      <c r="T134" s="1">
        <f>'BOQ Cheque'!B134</f>
        <v>43039</v>
      </c>
      <c r="U134" s="1" t="s">
        <v>14</v>
      </c>
      <c r="V134" s="1" t="str">
        <f>'BOQ Cheque'!D134</f>
        <v>Ace Promotions - 2 more shirts. Invoice 116361</v>
      </c>
      <c r="W134" s="1" t="str">
        <f>'BOQ Cheque'!E134</f>
        <v>Merchandise</v>
      </c>
      <c r="X134" s="53" t="str">
        <f>'BOQ Cheque'!I134</f>
        <v>Shirt</v>
      </c>
      <c r="Y134" s="53">
        <f>'BOQ Cheque'!G134</f>
        <v>-71.17</v>
      </c>
      <c r="Z134" s="53" t="str">
        <f t="shared" si="16"/>
        <v/>
      </c>
      <c r="AA134" s="53">
        <f t="shared" si="17"/>
        <v>-71.17</v>
      </c>
      <c r="AF134" s="53" t="str">
        <f t="shared" si="14"/>
        <v>Shirt</v>
      </c>
      <c r="AG134" s="53">
        <f t="shared" si="15"/>
        <v>30</v>
      </c>
    </row>
    <row r="135" spans="3:33">
      <c r="C135" s="53">
        <f>IF(AND('BOQ Cheque'!$E139&lt;&gt;Categories!$A$8,'BOQ Cheque'!$G139&gt;=0),'BOQ Cheque'!$G139,"")</f>
        <v>30</v>
      </c>
      <c r="D135" s="53" t="str">
        <f>IF(AND('BOQ Cheque'!$E139&lt;&gt;Categories!$A$8,'BOQ Cheque'!$G139&lt;=0),'BOQ Cheque'!$G139,"")</f>
        <v/>
      </c>
      <c r="S135" s="1">
        <f>'BOQ Cheque'!A135</f>
        <v>43039</v>
      </c>
      <c r="T135" s="1">
        <f>'BOQ Cheque'!B135</f>
        <v>43039</v>
      </c>
      <c r="U135" s="1" t="s">
        <v>14</v>
      </c>
      <c r="V135" s="1" t="str">
        <f>'BOQ Cheque'!D135</f>
        <v>Interest</v>
      </c>
      <c r="W135" s="1" t="str">
        <f>'BOQ Cheque'!E135</f>
        <v>Interest</v>
      </c>
      <c r="X135" s="53" t="str">
        <f>'BOQ Cheque'!I135</f>
        <v>Interest</v>
      </c>
      <c r="Y135" s="53">
        <f>'BOQ Cheque'!G135</f>
        <v>0.14000000000000001</v>
      </c>
      <c r="Z135" s="53">
        <f t="shared" si="16"/>
        <v>0.14000000000000001</v>
      </c>
      <c r="AA135" s="53" t="str">
        <f t="shared" si="17"/>
        <v/>
      </c>
      <c r="AF135" s="53" t="str">
        <f t="shared" si="14"/>
        <v>Jacket</v>
      </c>
      <c r="AG135" s="53">
        <f t="shared" si="15"/>
        <v>55</v>
      </c>
    </row>
    <row r="136" spans="3:33">
      <c r="C136" s="53">
        <f>IF(AND('BOQ Cheque'!$E140&lt;&gt;Categories!$A$8,'BOQ Cheque'!$G140&gt;=0),'BOQ Cheque'!$G140,"")</f>
        <v>55</v>
      </c>
      <c r="D136" s="53" t="str">
        <f>IF(AND('BOQ Cheque'!$E140&lt;&gt;Categories!$A$8,'BOQ Cheque'!$G140&lt;=0),'BOQ Cheque'!$G140,"")</f>
        <v/>
      </c>
      <c r="S136" s="1">
        <f>'BOQ Cheque'!A136</f>
        <v>43040</v>
      </c>
      <c r="T136" s="1">
        <f>'BOQ Cheque'!B136</f>
        <v>43040</v>
      </c>
      <c r="U136" s="1" t="s">
        <v>14</v>
      </c>
      <c r="V136" s="1" t="str">
        <f>'BOQ Cheque'!D136</f>
        <v>Shirt Payment - Jarryd Buscall</v>
      </c>
      <c r="W136" s="1" t="str">
        <f>'BOQ Cheque'!E136</f>
        <v>Merchandise</v>
      </c>
      <c r="X136" s="53" t="str">
        <f>'BOQ Cheque'!I136</f>
        <v>Shirt</v>
      </c>
      <c r="Y136" s="53">
        <f>'BOQ Cheque'!G136</f>
        <v>30</v>
      </c>
      <c r="Z136" s="53">
        <f t="shared" si="16"/>
        <v>30</v>
      </c>
      <c r="AA136" s="53" t="str">
        <f t="shared" si="17"/>
        <v/>
      </c>
      <c r="AF136" s="53" t="str">
        <f t="shared" si="14"/>
        <v>Jacket</v>
      </c>
      <c r="AG136" s="53">
        <f t="shared" si="15"/>
        <v>55</v>
      </c>
    </row>
    <row r="137" spans="3:33">
      <c r="C137" s="53">
        <f>IF(AND('BOQ Cheque'!$E141&lt;&gt;Categories!$A$8,'BOQ Cheque'!$G141&gt;=0),'BOQ Cheque'!$G141,"")</f>
        <v>55</v>
      </c>
      <c r="D137" s="53" t="str">
        <f>IF(AND('BOQ Cheque'!$E141&lt;&gt;Categories!$A$8,'BOQ Cheque'!$G141&lt;=0),'BOQ Cheque'!$G141,"")</f>
        <v/>
      </c>
      <c r="S137" s="1">
        <f>'BOQ Cheque'!A137</f>
        <v>43040</v>
      </c>
      <c r="T137" s="1">
        <f>'BOQ Cheque'!B137</f>
        <v>43040</v>
      </c>
      <c r="U137" s="1" t="s">
        <v>14</v>
      </c>
      <c r="V137" s="1" t="str">
        <f>'BOQ Cheque'!D137</f>
        <v>Jacket Payment - Peter Graham</v>
      </c>
      <c r="W137" s="1" t="str">
        <f>'BOQ Cheque'!E137</f>
        <v>Merchandise</v>
      </c>
      <c r="X137" s="53" t="str">
        <f>'BOQ Cheque'!I137</f>
        <v>Jacket</v>
      </c>
      <c r="Y137" s="53">
        <f>'BOQ Cheque'!G137</f>
        <v>55</v>
      </c>
      <c r="Z137" s="53">
        <f t="shared" si="16"/>
        <v>55</v>
      </c>
      <c r="AA137" s="53" t="str">
        <f t="shared" si="17"/>
        <v/>
      </c>
      <c r="AF137" s="53" t="str">
        <f t="shared" si="14"/>
        <v>Shirt</v>
      </c>
      <c r="AG137" s="53">
        <f t="shared" si="15"/>
        <v>30</v>
      </c>
    </row>
    <row r="138" spans="3:33">
      <c r="C138" s="53">
        <f>IF(AND('BOQ Cheque'!$E142&lt;&gt;Categories!$A$8,'BOQ Cheque'!$G142&gt;=0),'BOQ Cheque'!$G142,"")</f>
        <v>30</v>
      </c>
      <c r="D138" s="53" t="str">
        <f>IF(AND('BOQ Cheque'!$E142&lt;&gt;Categories!$A$8,'BOQ Cheque'!$G142&lt;=0),'BOQ Cheque'!$G142,"")</f>
        <v/>
      </c>
      <c r="S138" s="1">
        <f>'BOQ Cheque'!A138</f>
        <v>43040</v>
      </c>
      <c r="T138" s="1">
        <f>'BOQ Cheque'!B138</f>
        <v>43040</v>
      </c>
      <c r="U138" s="1" t="s">
        <v>14</v>
      </c>
      <c r="V138" s="1" t="str">
        <f>'BOQ Cheque'!D138</f>
        <v>Shirt Payment - Shane Boyle</v>
      </c>
      <c r="W138" s="1" t="str">
        <f>'BOQ Cheque'!E138</f>
        <v>Merchandise</v>
      </c>
      <c r="X138" s="53" t="str">
        <f>'BOQ Cheque'!I138</f>
        <v>Shirt</v>
      </c>
      <c r="Y138" s="53">
        <f>'BOQ Cheque'!G138</f>
        <v>30</v>
      </c>
      <c r="Z138" s="53">
        <f t="shared" si="16"/>
        <v>30</v>
      </c>
      <c r="AA138" s="53" t="str">
        <f t="shared" si="17"/>
        <v/>
      </c>
      <c r="AF138" s="53" t="str">
        <f t="shared" si="14"/>
        <v>Jacket</v>
      </c>
      <c r="AG138" s="53">
        <f t="shared" si="15"/>
        <v>55</v>
      </c>
    </row>
    <row r="139" spans="3:33">
      <c r="C139" s="53">
        <f>IF(AND('BOQ Cheque'!$E143&lt;&gt;Categories!$A$8,'BOQ Cheque'!$G143&gt;=0),'BOQ Cheque'!$G143,"")</f>
        <v>55</v>
      </c>
      <c r="D139" s="53" t="str">
        <f>IF(AND('BOQ Cheque'!$E143&lt;&gt;Categories!$A$8,'BOQ Cheque'!$G143&lt;=0),'BOQ Cheque'!$G143,"")</f>
        <v/>
      </c>
      <c r="S139" s="1">
        <f>'BOQ Cheque'!A139</f>
        <v>43040</v>
      </c>
      <c r="T139" s="1">
        <f>'BOQ Cheque'!B139</f>
        <v>43040</v>
      </c>
      <c r="U139" s="1" t="s">
        <v>14</v>
      </c>
      <c r="V139" s="1" t="str">
        <f>'BOQ Cheque'!D139</f>
        <v>Shirt Payment - David Krieg</v>
      </c>
      <c r="W139" s="1" t="str">
        <f>'BOQ Cheque'!E139</f>
        <v>Merchandise</v>
      </c>
      <c r="X139" s="53" t="str">
        <f>'BOQ Cheque'!I139</f>
        <v>Shirt</v>
      </c>
      <c r="Y139" s="53">
        <f>'BOQ Cheque'!G139</f>
        <v>30</v>
      </c>
      <c r="Z139" s="53">
        <f t="shared" si="16"/>
        <v>30</v>
      </c>
      <c r="AA139" s="53" t="str">
        <f t="shared" si="17"/>
        <v/>
      </c>
      <c r="AF139" s="53" t="str">
        <f t="shared" si="14"/>
        <v>Shirt</v>
      </c>
      <c r="AG139" s="53">
        <f t="shared" si="15"/>
        <v>30</v>
      </c>
    </row>
    <row r="140" spans="3:33">
      <c r="C140" s="53">
        <f>IF(AND('BOQ Cheque'!$E144&lt;&gt;Categories!$A$8,'BOQ Cheque'!$G144&gt;=0),'BOQ Cheque'!$G144,"")</f>
        <v>30</v>
      </c>
      <c r="D140" s="53" t="str">
        <f>IF(AND('BOQ Cheque'!$E144&lt;&gt;Categories!$A$8,'BOQ Cheque'!$G144&lt;=0),'BOQ Cheque'!$G144,"")</f>
        <v/>
      </c>
      <c r="S140" s="1">
        <f>'BOQ Cheque'!A140</f>
        <v>43040</v>
      </c>
      <c r="T140" s="1">
        <f>'BOQ Cheque'!B140</f>
        <v>43040</v>
      </c>
      <c r="U140" s="1" t="s">
        <v>14</v>
      </c>
      <c r="V140" s="1" t="str">
        <f>'BOQ Cheque'!D140</f>
        <v>Jacket Payment - Sam Moses</v>
      </c>
      <c r="W140" s="1" t="str">
        <f>'BOQ Cheque'!E140</f>
        <v>Merchandise</v>
      </c>
      <c r="X140" s="53" t="str">
        <f>'BOQ Cheque'!I140</f>
        <v>Jacket</v>
      </c>
      <c r="Y140" s="53">
        <f>'BOQ Cheque'!G140</f>
        <v>55</v>
      </c>
      <c r="Z140" s="53">
        <f t="shared" si="16"/>
        <v>55</v>
      </c>
      <c r="AA140" s="53" t="str">
        <f t="shared" si="17"/>
        <v/>
      </c>
      <c r="AF140" s="53" t="str">
        <f t="shared" si="14"/>
        <v>Membership Direct</v>
      </c>
      <c r="AG140" s="53">
        <f t="shared" si="15"/>
        <v>55</v>
      </c>
    </row>
    <row r="141" spans="3:33">
      <c r="C141" s="53">
        <f>IF(AND('BOQ Cheque'!$E145&lt;&gt;Categories!$A$8,'BOQ Cheque'!$G145&gt;=0),'BOQ Cheque'!$G145,"")</f>
        <v>55</v>
      </c>
      <c r="D141" s="53" t="str">
        <f>IF(AND('BOQ Cheque'!$E145&lt;&gt;Categories!$A$8,'BOQ Cheque'!$G145&lt;=0),'BOQ Cheque'!$G145,"")</f>
        <v/>
      </c>
      <c r="S141" s="1">
        <f>'BOQ Cheque'!A141</f>
        <v>43040</v>
      </c>
      <c r="T141" s="1">
        <f>'BOQ Cheque'!B141</f>
        <v>43040</v>
      </c>
      <c r="U141" s="1" t="s">
        <v>14</v>
      </c>
      <c r="V141" s="1" t="str">
        <f>'BOQ Cheque'!D141</f>
        <v>Jacket Payment - Michael Kovalevs</v>
      </c>
      <c r="W141" s="1" t="str">
        <f>'BOQ Cheque'!E141</f>
        <v>Merchandise</v>
      </c>
      <c r="X141" s="53" t="str">
        <f>'BOQ Cheque'!I141</f>
        <v>Jacket</v>
      </c>
      <c r="Y141" s="53">
        <f>'BOQ Cheque'!G141</f>
        <v>55</v>
      </c>
      <c r="Z141" s="53">
        <f t="shared" si="16"/>
        <v>55</v>
      </c>
      <c r="AA141" s="53" t="str">
        <f t="shared" si="17"/>
        <v/>
      </c>
      <c r="AF141" s="53" t="str">
        <f t="shared" si="14"/>
        <v>Shirt</v>
      </c>
      <c r="AG141" s="53">
        <f t="shared" si="15"/>
        <v>30</v>
      </c>
    </row>
    <row r="142" spans="3:33">
      <c r="C142" s="53">
        <f>IF(AND('BOQ Cheque'!$E146&lt;&gt;Categories!$A$8,'BOQ Cheque'!$G146&gt;=0),'BOQ Cheque'!$G146,"")</f>
        <v>30</v>
      </c>
      <c r="D142" s="53" t="str">
        <f>IF(AND('BOQ Cheque'!$E146&lt;&gt;Categories!$A$8,'BOQ Cheque'!$G146&lt;=0),'BOQ Cheque'!$G146,"")</f>
        <v/>
      </c>
      <c r="S142" s="1">
        <f>'BOQ Cheque'!A142</f>
        <v>43041</v>
      </c>
      <c r="T142" s="1">
        <f>'BOQ Cheque'!B142</f>
        <v>43041</v>
      </c>
      <c r="U142" s="1" t="s">
        <v>14</v>
      </c>
      <c r="V142" s="1" t="str">
        <f>'BOQ Cheque'!D142</f>
        <v>Shirt Payment - Ronan DeGrussa</v>
      </c>
      <c r="W142" s="1" t="str">
        <f>'BOQ Cheque'!E142</f>
        <v>Merchandise</v>
      </c>
      <c r="X142" s="53" t="str">
        <f>'BOQ Cheque'!I142</f>
        <v>Shirt</v>
      </c>
      <c r="Y142" s="53">
        <f>'BOQ Cheque'!G142</f>
        <v>30</v>
      </c>
      <c r="Z142" s="53">
        <f t="shared" si="16"/>
        <v>30</v>
      </c>
      <c r="AA142" s="53" t="str">
        <f t="shared" si="17"/>
        <v/>
      </c>
      <c r="AF142" s="53" t="str">
        <f t="shared" si="14"/>
        <v>Jacket</v>
      </c>
      <c r="AG142" s="53">
        <f t="shared" si="15"/>
        <v>25</v>
      </c>
    </row>
    <row r="143" spans="3:33">
      <c r="C143" s="53">
        <f>IF(AND('BOQ Cheque'!$E147&lt;&gt;Categories!$A$8,'BOQ Cheque'!$G147&gt;=0),'BOQ Cheque'!$G147,"")</f>
        <v>25</v>
      </c>
      <c r="D143" s="53" t="str">
        <f>IF(AND('BOQ Cheque'!$E147&lt;&gt;Categories!$A$8,'BOQ Cheque'!$G147&lt;=0),'BOQ Cheque'!$G147,"")</f>
        <v/>
      </c>
      <c r="S143" s="1">
        <f>'BOQ Cheque'!A143</f>
        <v>43041</v>
      </c>
      <c r="T143" s="1">
        <f>'BOQ Cheque'!B143</f>
        <v>43041</v>
      </c>
      <c r="U143" s="1" t="s">
        <v>14</v>
      </c>
      <c r="V143" s="1" t="str">
        <f>'BOQ Cheque'!D143</f>
        <v>Jacket Payment - Nathan Johnstone</v>
      </c>
      <c r="W143" s="1" t="str">
        <f>'BOQ Cheque'!E143</f>
        <v>Merchandise</v>
      </c>
      <c r="X143" s="53" t="str">
        <f>'BOQ Cheque'!I143</f>
        <v>Jacket</v>
      </c>
      <c r="Y143" s="53">
        <f>'BOQ Cheque'!G143</f>
        <v>55</v>
      </c>
      <c r="Z143" s="53">
        <f t="shared" si="16"/>
        <v>55</v>
      </c>
      <c r="AA143" s="53" t="str">
        <f t="shared" si="17"/>
        <v/>
      </c>
      <c r="AF143" s="53" t="str">
        <f t="shared" si="14"/>
        <v>Jacket</v>
      </c>
      <c r="AG143" s="53">
        <f t="shared" si="15"/>
        <v>55</v>
      </c>
    </row>
    <row r="144" spans="3:33">
      <c r="C144" s="53">
        <f>IF(AND('BOQ Cheque'!$E148&lt;&gt;Categories!$A$8,'BOQ Cheque'!$G148&gt;=0),'BOQ Cheque'!$G148,"")</f>
        <v>55</v>
      </c>
      <c r="D144" s="53" t="str">
        <f>IF(AND('BOQ Cheque'!$E148&lt;&gt;Categories!$A$8,'BOQ Cheque'!$G148&lt;=0),'BOQ Cheque'!$G148,"")</f>
        <v/>
      </c>
      <c r="S144" s="1">
        <f>'BOQ Cheque'!A144</f>
        <v>43041</v>
      </c>
      <c r="T144" s="1">
        <f>'BOQ Cheque'!B144</f>
        <v>43041</v>
      </c>
      <c r="U144" s="1" t="s">
        <v>14</v>
      </c>
      <c r="V144" s="1" t="str">
        <f>'BOQ Cheque'!D144</f>
        <v>Shirt Payment - Glen Morgan</v>
      </c>
      <c r="W144" s="1" t="str">
        <f>'BOQ Cheque'!E144</f>
        <v>Merchandise</v>
      </c>
      <c r="X144" s="53" t="str">
        <f>'BOQ Cheque'!I144</f>
        <v>Shirt</v>
      </c>
      <c r="Y144" s="53">
        <f>'BOQ Cheque'!G144</f>
        <v>30</v>
      </c>
      <c r="Z144" s="53">
        <f t="shared" si="16"/>
        <v>30</v>
      </c>
      <c r="AA144" s="53" t="str">
        <f t="shared" si="17"/>
        <v/>
      </c>
      <c r="AF144" s="53" t="str">
        <f t="shared" si="14"/>
        <v>Shirt</v>
      </c>
      <c r="AG144" s="53">
        <f t="shared" si="15"/>
        <v>5</v>
      </c>
    </row>
    <row r="145" spans="3:33">
      <c r="C145" s="53">
        <f>IF(AND('BOQ Cheque'!$E149&lt;&gt;Categories!$A$8,'BOQ Cheque'!$G149&gt;=0),'BOQ Cheque'!$G149,"")</f>
        <v>5</v>
      </c>
      <c r="D145" s="53" t="str">
        <f>IF(AND('BOQ Cheque'!$E149&lt;&gt;Categories!$A$8,'BOQ Cheque'!$G149&lt;=0),'BOQ Cheque'!$G149,"")</f>
        <v/>
      </c>
      <c r="S145" s="1">
        <f>'BOQ Cheque'!A145</f>
        <v>43041</v>
      </c>
      <c r="T145" s="1">
        <f>'BOQ Cheque'!B145</f>
        <v>43041</v>
      </c>
      <c r="U145" s="1" t="s">
        <v>14</v>
      </c>
      <c r="V145" s="1" t="str">
        <f>'BOQ Cheque'!D145</f>
        <v>Membership - George Burgum (cash deposit)</v>
      </c>
      <c r="W145" s="1" t="str">
        <f>'BOQ Cheque'!E145</f>
        <v>Membership Fee</v>
      </c>
      <c r="X145" s="53" t="str">
        <f>'BOQ Cheque'!I145</f>
        <v>Membership Direct</v>
      </c>
      <c r="Y145" s="53">
        <f>'BOQ Cheque'!G145</f>
        <v>55</v>
      </c>
      <c r="Z145" s="53">
        <f t="shared" si="16"/>
        <v>55</v>
      </c>
      <c r="AA145" s="53" t="str">
        <f t="shared" si="17"/>
        <v/>
      </c>
      <c r="AF145" s="53" t="str">
        <f t="shared" si="14"/>
        <v>Jacket</v>
      </c>
      <c r="AG145" s="53">
        <f t="shared" si="15"/>
        <v>55</v>
      </c>
    </row>
    <row r="146" spans="3:33">
      <c r="C146" s="53">
        <f>IF(AND('BOQ Cheque'!$E150&lt;&gt;Categories!$A$8,'BOQ Cheque'!$G150&gt;=0),'BOQ Cheque'!$G150,"")</f>
        <v>55</v>
      </c>
      <c r="D146" s="53" t="str">
        <f>IF(AND('BOQ Cheque'!$E150&lt;&gt;Categories!$A$8,'BOQ Cheque'!$G150&lt;=0),'BOQ Cheque'!$G150,"")</f>
        <v/>
      </c>
      <c r="S146" s="1">
        <f>'BOQ Cheque'!A146</f>
        <v>43041</v>
      </c>
      <c r="T146" s="1">
        <f>'BOQ Cheque'!B146</f>
        <v>43041</v>
      </c>
      <c r="U146" s="1" t="s">
        <v>14</v>
      </c>
      <c r="V146" s="1" t="str">
        <f>'BOQ Cheque'!D146</f>
        <v>Shirt Payment - Chaapa Pelpola</v>
      </c>
      <c r="W146" s="1" t="str">
        <f>'BOQ Cheque'!E146</f>
        <v>Merchandise</v>
      </c>
      <c r="X146" s="53" t="str">
        <f>'BOQ Cheque'!I146</f>
        <v>Shirt</v>
      </c>
      <c r="Y146" s="53">
        <f>'BOQ Cheque'!G146</f>
        <v>30</v>
      </c>
      <c r="Z146" s="53">
        <f t="shared" si="16"/>
        <v>30</v>
      </c>
      <c r="AA146" s="53" t="str">
        <f t="shared" si="17"/>
        <v/>
      </c>
      <c r="AF146" s="53" t="str">
        <f t="shared" si="14"/>
        <v>Jacket</v>
      </c>
      <c r="AG146" s="53">
        <f t="shared" si="15"/>
        <v>55</v>
      </c>
    </row>
    <row r="147" spans="3:33">
      <c r="C147" s="53">
        <f>IF(AND('BOQ Cheque'!$E151&lt;&gt;Categories!$A$8,'BOQ Cheque'!$G151&gt;=0),'BOQ Cheque'!$G151,"")</f>
        <v>55</v>
      </c>
      <c r="D147" s="53" t="str">
        <f>IF(AND('BOQ Cheque'!$E151&lt;&gt;Categories!$A$8,'BOQ Cheque'!$G151&lt;=0),'BOQ Cheque'!$G151,"")</f>
        <v/>
      </c>
      <c r="S147" s="1">
        <f>'BOQ Cheque'!A147</f>
        <v>43042</v>
      </c>
      <c r="T147" s="1">
        <f>'BOQ Cheque'!B147</f>
        <v>43042</v>
      </c>
      <c r="U147" s="1" t="s">
        <v>14</v>
      </c>
      <c r="V147" s="1" t="str">
        <f>'BOQ Cheque'!D147</f>
        <v>Jacket Payment - Andrew Jones</v>
      </c>
      <c r="W147" s="1" t="str">
        <f>'BOQ Cheque'!E147</f>
        <v>Merchandise</v>
      </c>
      <c r="X147" s="53" t="str">
        <f>'BOQ Cheque'!I147</f>
        <v>Jacket</v>
      </c>
      <c r="Y147" s="53">
        <f>'BOQ Cheque'!G147</f>
        <v>25</v>
      </c>
      <c r="Z147" s="53">
        <f t="shared" si="16"/>
        <v>25</v>
      </c>
      <c r="AA147" s="53" t="str">
        <f t="shared" si="17"/>
        <v/>
      </c>
      <c r="AF147" s="53" t="str">
        <f t="shared" si="14"/>
        <v>Shirt</v>
      </c>
      <c r="AG147" s="53">
        <f t="shared" si="15"/>
        <v>30</v>
      </c>
    </row>
    <row r="148" spans="3:33">
      <c r="C148" s="53">
        <f>IF(AND('BOQ Cheque'!$E152&lt;&gt;Categories!$A$8,'BOQ Cheque'!$G152&gt;=0),'BOQ Cheque'!$G152,"")</f>
        <v>30</v>
      </c>
      <c r="D148" s="53" t="str">
        <f>IF(AND('BOQ Cheque'!$E152&lt;&gt;Categories!$A$8,'BOQ Cheque'!$G152&lt;=0),'BOQ Cheque'!$G152,"")</f>
        <v/>
      </c>
      <c r="S148" s="1">
        <f>'BOQ Cheque'!A148</f>
        <v>43042</v>
      </c>
      <c r="T148" s="1">
        <f>'BOQ Cheque'!B148</f>
        <v>43042</v>
      </c>
      <c r="U148" s="1" t="s">
        <v>14</v>
      </c>
      <c r="V148" s="1" t="str">
        <f>'BOQ Cheque'!D148</f>
        <v>Jacket Payment - Jack Paterson</v>
      </c>
      <c r="W148" s="1" t="str">
        <f>'BOQ Cheque'!E148</f>
        <v>Merchandise</v>
      </c>
      <c r="X148" s="53" t="str">
        <f>'BOQ Cheque'!I148</f>
        <v>Jacket</v>
      </c>
      <c r="Y148" s="53">
        <f>'BOQ Cheque'!G148</f>
        <v>55</v>
      </c>
      <c r="Z148" s="53">
        <f t="shared" si="16"/>
        <v>55</v>
      </c>
      <c r="AA148" s="53" t="str">
        <f t="shared" si="17"/>
        <v/>
      </c>
      <c r="AF148" s="53" t="str">
        <f t="shared" si="14"/>
        <v>Jacket</v>
      </c>
      <c r="AG148" s="53">
        <f t="shared" si="15"/>
        <v>-32.99</v>
      </c>
    </row>
    <row r="149" spans="3:33">
      <c r="C149" s="53" t="str">
        <f>IF(AND('BOQ Cheque'!$E153&lt;&gt;Categories!$A$8,'BOQ Cheque'!$G153&gt;=0),'BOQ Cheque'!$G153,"")</f>
        <v/>
      </c>
      <c r="D149" s="53">
        <f>IF(AND('BOQ Cheque'!$E153&lt;&gt;Categories!$A$8,'BOQ Cheque'!$G153&lt;=0),'BOQ Cheque'!$G153,"")</f>
        <v>-32.99</v>
      </c>
      <c r="S149" s="1">
        <f>'BOQ Cheque'!A149</f>
        <v>43042</v>
      </c>
      <c r="T149" s="1">
        <f>'BOQ Cheque'!B149</f>
        <v>43042</v>
      </c>
      <c r="U149" s="1" t="s">
        <v>14</v>
      </c>
      <c r="V149" s="1" t="str">
        <f>'BOQ Cheque'!D149</f>
        <v>Shirt Payment - Chad Manos</v>
      </c>
      <c r="W149" s="1" t="str">
        <f>'BOQ Cheque'!E149</f>
        <v>Merchandise</v>
      </c>
      <c r="X149" s="53" t="str">
        <f>'BOQ Cheque'!I149</f>
        <v>Shirt</v>
      </c>
      <c r="Y149" s="53">
        <f>'BOQ Cheque'!G149</f>
        <v>5</v>
      </c>
      <c r="Z149" s="53">
        <f t="shared" si="16"/>
        <v>5</v>
      </c>
      <c r="AA149" s="53" t="str">
        <f t="shared" si="17"/>
        <v/>
      </c>
      <c r="AF149" s="53" t="str">
        <f t="shared" si="14"/>
        <v>Miscellaneous</v>
      </c>
      <c r="AG149" s="53">
        <f t="shared" si="15"/>
        <v>-22</v>
      </c>
    </row>
    <row r="150" spans="3:33">
      <c r="C150" s="53" t="str">
        <f>IF(AND('BOQ Cheque'!$E154&lt;&gt;Categories!$A$8,'BOQ Cheque'!$G154&gt;=0),'BOQ Cheque'!$G154,"")</f>
        <v/>
      </c>
      <c r="D150" s="53">
        <f>IF(AND('BOQ Cheque'!$E154&lt;&gt;Categories!$A$8,'BOQ Cheque'!$G154&lt;=0),'BOQ Cheque'!$G154,"")</f>
        <v>-22</v>
      </c>
      <c r="S150" s="1">
        <f>'BOQ Cheque'!A150</f>
        <v>43045</v>
      </c>
      <c r="T150" s="1">
        <f>'BOQ Cheque'!B150</f>
        <v>43045</v>
      </c>
      <c r="U150" s="1" t="s">
        <v>14</v>
      </c>
      <c r="V150" s="1" t="str">
        <f>'BOQ Cheque'!D150</f>
        <v>Jacket Payment - Mick Press</v>
      </c>
      <c r="W150" s="1" t="str">
        <f>'BOQ Cheque'!E150</f>
        <v>Merchandise</v>
      </c>
      <c r="X150" s="53" t="str">
        <f>'BOQ Cheque'!I150</f>
        <v>Jacket</v>
      </c>
      <c r="Y150" s="53">
        <f>'BOQ Cheque'!G150</f>
        <v>55</v>
      </c>
      <c r="Z150" s="53">
        <f t="shared" si="16"/>
        <v>55</v>
      </c>
      <c r="AA150" s="53" t="str">
        <f t="shared" si="17"/>
        <v/>
      </c>
      <c r="AF150" s="53" t="str">
        <f t="shared" si="14"/>
        <v>Miscellaneous</v>
      </c>
      <c r="AG150" s="53">
        <f t="shared" si="15"/>
        <v>-121</v>
      </c>
    </row>
    <row r="151" spans="3:33">
      <c r="C151" s="53" t="str">
        <f>IF(AND('BOQ Cheque'!$E155&lt;&gt;Categories!$A$8,'BOQ Cheque'!$G155&gt;=0),'BOQ Cheque'!$G155,"")</f>
        <v/>
      </c>
      <c r="D151" s="53">
        <f>IF(AND('BOQ Cheque'!$E155&lt;&gt;Categories!$A$8,'BOQ Cheque'!$G155&lt;=0),'BOQ Cheque'!$G155,"")</f>
        <v>-121</v>
      </c>
      <c r="S151" s="1">
        <f>'BOQ Cheque'!A151</f>
        <v>43045</v>
      </c>
      <c r="T151" s="1">
        <f>'BOQ Cheque'!B151</f>
        <v>43045</v>
      </c>
      <c r="U151" s="1" t="s">
        <v>14</v>
      </c>
      <c r="V151" s="1" t="str">
        <f>'BOQ Cheque'!D151</f>
        <v>Jacket Payment - Nathan Gilders</v>
      </c>
      <c r="W151" s="1" t="str">
        <f>'BOQ Cheque'!E151</f>
        <v>Merchandise</v>
      </c>
      <c r="X151" s="53" t="str">
        <f>'BOQ Cheque'!I151</f>
        <v>Jacket</v>
      </c>
      <c r="Y151" s="53">
        <f>'BOQ Cheque'!G151</f>
        <v>55</v>
      </c>
      <c r="Z151" s="53">
        <f t="shared" si="16"/>
        <v>55</v>
      </c>
      <c r="AA151" s="53" t="str">
        <f t="shared" si="17"/>
        <v/>
      </c>
      <c r="AF151" s="53" t="str">
        <f t="shared" si="14"/>
        <v>Shirt</v>
      </c>
      <c r="AG151" s="53">
        <f t="shared" si="15"/>
        <v>30</v>
      </c>
    </row>
    <row r="152" spans="3:33">
      <c r="C152" s="53">
        <f>IF(AND('BOQ Cheque'!$E156&lt;&gt;Categories!$A$8,'BOQ Cheque'!$G156&gt;=0),'BOQ Cheque'!$G156,"")</f>
        <v>30</v>
      </c>
      <c r="D152" s="53" t="str">
        <f>IF(AND('BOQ Cheque'!$E156&lt;&gt;Categories!$A$8,'BOQ Cheque'!$G156&lt;=0),'BOQ Cheque'!$G156,"")</f>
        <v/>
      </c>
      <c r="S152" s="1">
        <f>'BOQ Cheque'!A152</f>
        <v>43059</v>
      </c>
      <c r="T152" s="1">
        <f>'BOQ Cheque'!B152</f>
        <v>43059</v>
      </c>
      <c r="U152" s="1" t="s">
        <v>14</v>
      </c>
      <c r="V152" s="1" t="str">
        <f>'BOQ Cheque'!D152</f>
        <v>Shirt Payment - Marcelo Ferreira</v>
      </c>
      <c r="W152" s="1" t="str">
        <f>'BOQ Cheque'!E152</f>
        <v>Merchandise</v>
      </c>
      <c r="X152" s="53" t="str">
        <f>'BOQ Cheque'!I152</f>
        <v>Shirt</v>
      </c>
      <c r="Y152" s="53">
        <f>'BOQ Cheque'!G152</f>
        <v>30</v>
      </c>
      <c r="Z152" s="53">
        <f t="shared" si="16"/>
        <v>30</v>
      </c>
      <c r="AA152" s="53" t="str">
        <f t="shared" si="17"/>
        <v/>
      </c>
      <c r="AF152" s="53" t="str">
        <f t="shared" si="14"/>
        <v>Membership Direct</v>
      </c>
      <c r="AG152" s="53">
        <f t="shared" si="15"/>
        <v>55</v>
      </c>
    </row>
    <row r="153" spans="3:33">
      <c r="C153" s="53">
        <f>IF(AND('BOQ Cheque'!$E157&lt;&gt;Categories!$A$8,'BOQ Cheque'!$G157&gt;=0),'BOQ Cheque'!$G157,"")</f>
        <v>55</v>
      </c>
      <c r="D153" s="53" t="str">
        <f>IF(AND('BOQ Cheque'!$E157&lt;&gt;Categories!$A$8,'BOQ Cheque'!$G157&lt;=0),'BOQ Cheque'!$G157,"")</f>
        <v/>
      </c>
      <c r="S153" s="1">
        <f>'BOQ Cheque'!A153</f>
        <v>43059</v>
      </c>
      <c r="T153" s="1">
        <f>'BOQ Cheque'!B153</f>
        <v>43059</v>
      </c>
      <c r="U153" s="1" t="s">
        <v>14</v>
      </c>
      <c r="V153" s="1" t="str">
        <f>'BOQ Cheque'!D153</f>
        <v>Postage - Steve Tripp Jacket</v>
      </c>
      <c r="W153" s="1" t="str">
        <f>'BOQ Cheque'!E153</f>
        <v>Merchandise</v>
      </c>
      <c r="X153" s="53" t="str">
        <f>'BOQ Cheque'!I153</f>
        <v>Jacket</v>
      </c>
      <c r="Y153" s="53">
        <f>'BOQ Cheque'!G153</f>
        <v>-32.99</v>
      </c>
      <c r="Z153" s="53" t="str">
        <f t="shared" si="16"/>
        <v/>
      </c>
      <c r="AA153" s="53">
        <f t="shared" si="17"/>
        <v>-32.99</v>
      </c>
      <c r="AF153" s="53" t="str">
        <f t="shared" si="14"/>
        <v>Membership Direct</v>
      </c>
      <c r="AG153" s="53">
        <f t="shared" si="15"/>
        <v>55</v>
      </c>
    </row>
    <row r="154" spans="3:33">
      <c r="C154" s="53">
        <f>IF(AND('BOQ Cheque'!$E158&lt;&gt;Categories!$A$8,'BOQ Cheque'!$G158&gt;=0),'BOQ Cheque'!$G158,"")</f>
        <v>55</v>
      </c>
      <c r="D154" s="53" t="str">
        <f>IF(AND('BOQ Cheque'!$E158&lt;&gt;Categories!$A$8,'BOQ Cheque'!$G158&lt;=0),'BOQ Cheque'!$G158,"")</f>
        <v/>
      </c>
      <c r="S154" s="1">
        <f>'BOQ Cheque'!A154</f>
        <v>43059</v>
      </c>
      <c r="T154" s="1">
        <f>'BOQ Cheque'!B154</f>
        <v>43059</v>
      </c>
      <c r="U154" s="1" t="s">
        <v>14</v>
      </c>
      <c r="V154" s="1" t="str">
        <f>'BOQ Cheque'!D154</f>
        <v>Printing - Mick Martell Memorabilia</v>
      </c>
      <c r="W154" s="1" t="str">
        <f>'BOQ Cheque'!E154</f>
        <v>Miscellaneous</v>
      </c>
      <c r="X154" s="53" t="str">
        <f>'BOQ Cheque'!I154</f>
        <v>Miscellaneous</v>
      </c>
      <c r="Y154" s="53">
        <f>'BOQ Cheque'!G154</f>
        <v>-22</v>
      </c>
      <c r="Z154" s="53" t="str">
        <f t="shared" si="16"/>
        <v/>
      </c>
      <c r="AA154" s="53">
        <f t="shared" si="17"/>
        <v>-22</v>
      </c>
      <c r="AF154" s="53" t="str">
        <f t="shared" si="14"/>
        <v>Miscellaneous</v>
      </c>
      <c r="AG154" s="53">
        <f t="shared" si="15"/>
        <v>-92.2</v>
      </c>
    </row>
    <row r="155" spans="3:33">
      <c r="C155" s="53" t="str">
        <f>IF(AND('BOQ Cheque'!$E159&lt;&gt;Categories!$A$8,'BOQ Cheque'!$G159&gt;=0),'BOQ Cheque'!$G159,"")</f>
        <v/>
      </c>
      <c r="D155" s="53">
        <f>IF(AND('BOQ Cheque'!$E159&lt;&gt;Categories!$A$8,'BOQ Cheque'!$G159&lt;=0),'BOQ Cheque'!$G159,"")</f>
        <v>-92.2</v>
      </c>
      <c r="S155" s="1">
        <f>'BOQ Cheque'!A155</f>
        <v>43059</v>
      </c>
      <c r="T155" s="1">
        <f>'BOQ Cheque'!B155</f>
        <v>43059</v>
      </c>
      <c r="U155" s="1" t="s">
        <v>14</v>
      </c>
      <c r="V155" s="1" t="str">
        <f>'BOQ Cheque'!D155</f>
        <v>Framing - Mick Martell Memorabilia</v>
      </c>
      <c r="W155" s="1" t="str">
        <f>'BOQ Cheque'!E155</f>
        <v>Miscellaneous</v>
      </c>
      <c r="X155" s="53" t="str">
        <f>'BOQ Cheque'!I155</f>
        <v>Miscellaneous</v>
      </c>
      <c r="Y155" s="53">
        <f>'BOQ Cheque'!G155</f>
        <v>-121</v>
      </c>
      <c r="Z155" s="53" t="str">
        <f t="shared" si="16"/>
        <v/>
      </c>
      <c r="AA155" s="53">
        <f t="shared" si="17"/>
        <v>-121</v>
      </c>
      <c r="AF155" s="53" t="str">
        <f t="shared" si="14"/>
        <v>Shirt</v>
      </c>
      <c r="AG155" s="53">
        <f t="shared" si="15"/>
        <v>30</v>
      </c>
    </row>
    <row r="156" spans="3:33">
      <c r="C156" s="53">
        <f>IF(AND('BOQ Cheque'!$E160&lt;&gt;Categories!$A$8,'BOQ Cheque'!$G160&gt;=0),'BOQ Cheque'!$G160,"")</f>
        <v>30</v>
      </c>
      <c r="D156" s="53" t="str">
        <f>IF(AND('BOQ Cheque'!$E160&lt;&gt;Categories!$A$8,'BOQ Cheque'!$G160&lt;=0),'BOQ Cheque'!$G160,"")</f>
        <v/>
      </c>
      <c r="S156" s="1">
        <f>'BOQ Cheque'!A156</f>
        <v>43059</v>
      </c>
      <c r="T156" s="1">
        <f>'BOQ Cheque'!B156</f>
        <v>43059</v>
      </c>
      <c r="U156" s="1" t="s">
        <v>14</v>
      </c>
      <c r="V156" s="1" t="str">
        <f>'BOQ Cheque'!D156</f>
        <v>Shirt Payment - Mike Tindall</v>
      </c>
      <c r="W156" s="1" t="str">
        <f>'BOQ Cheque'!E156</f>
        <v>Merchandise</v>
      </c>
      <c r="X156" s="53" t="str">
        <f>'BOQ Cheque'!I156</f>
        <v>Shirt</v>
      </c>
      <c r="Y156" s="53">
        <f>'BOQ Cheque'!G156</f>
        <v>30</v>
      </c>
      <c r="Z156" s="53">
        <f t="shared" si="16"/>
        <v>30</v>
      </c>
      <c r="AA156" s="53" t="str">
        <f t="shared" si="17"/>
        <v/>
      </c>
      <c r="AF156" s="53" t="str">
        <f t="shared" si="14"/>
        <v>Jacket</v>
      </c>
      <c r="AG156" s="53">
        <f t="shared" si="15"/>
        <v>-65</v>
      </c>
    </row>
    <row r="157" spans="3:33">
      <c r="C157" s="53" t="str">
        <f>IF(AND('BOQ Cheque'!$E161&lt;&gt;Categories!$A$8,'BOQ Cheque'!$G161&gt;=0),'BOQ Cheque'!$G161,"")</f>
        <v/>
      </c>
      <c r="D157" s="53">
        <f>IF(AND('BOQ Cheque'!$E161&lt;&gt;Categories!$A$8,'BOQ Cheque'!$G161&lt;=0),'BOQ Cheque'!$G161,"")</f>
        <v>-65</v>
      </c>
      <c r="S157" s="1">
        <f>'BOQ Cheque'!A157</f>
        <v>43059</v>
      </c>
      <c r="T157" s="1">
        <f>'BOQ Cheque'!B157</f>
        <v>43059</v>
      </c>
      <c r="U157" s="1" t="s">
        <v>14</v>
      </c>
      <c r="V157" s="1" t="str">
        <f>'BOQ Cheque'!D157</f>
        <v>Membership - John Fairclough</v>
      </c>
      <c r="W157" s="1" t="str">
        <f>'BOQ Cheque'!E157</f>
        <v>Membership Fee</v>
      </c>
      <c r="X157" s="53" t="str">
        <f>'BOQ Cheque'!I157</f>
        <v>Membership Direct</v>
      </c>
      <c r="Y157" s="53">
        <f>'BOQ Cheque'!G157</f>
        <v>55</v>
      </c>
      <c r="Z157" s="53">
        <f t="shared" si="16"/>
        <v>55</v>
      </c>
      <c r="AA157" s="53" t="str">
        <f t="shared" si="17"/>
        <v/>
      </c>
      <c r="AF157" s="53" t="str">
        <f t="shared" si="14"/>
        <v>Social</v>
      </c>
      <c r="AG157" s="53">
        <f t="shared" si="15"/>
        <v>-120</v>
      </c>
    </row>
    <row r="158" spans="3:33">
      <c r="C158" s="53" t="str">
        <f>IF(AND('BOQ Cheque'!$E162&lt;&gt;Categories!$A$8,'BOQ Cheque'!$G162&gt;=0),'BOQ Cheque'!$G162,"")</f>
        <v/>
      </c>
      <c r="D158" s="53">
        <f>IF(AND('BOQ Cheque'!$E162&lt;&gt;Categories!$A$8,'BOQ Cheque'!$G162&lt;=0),'BOQ Cheque'!$G162,"")</f>
        <v>-120</v>
      </c>
      <c r="S158" s="1">
        <f>'BOQ Cheque'!A158</f>
        <v>43059</v>
      </c>
      <c r="T158" s="1">
        <f>'BOQ Cheque'!B158</f>
        <v>43059</v>
      </c>
      <c r="U158" s="1" t="s">
        <v>14</v>
      </c>
      <c r="V158" s="1" t="str">
        <f>'BOQ Cheque'!D158</f>
        <v>Membership - Steve O'Dea</v>
      </c>
      <c r="W158" s="1" t="str">
        <f>'BOQ Cheque'!E158</f>
        <v>Membership Fee</v>
      </c>
      <c r="X158" s="53" t="str">
        <f>'BOQ Cheque'!I158</f>
        <v>Membership Direct</v>
      </c>
      <c r="Y158" s="53">
        <f>'BOQ Cheque'!G158</f>
        <v>55</v>
      </c>
      <c r="Z158" s="53">
        <f t="shared" si="16"/>
        <v>55</v>
      </c>
      <c r="AA158" s="53" t="str">
        <f t="shared" si="17"/>
        <v/>
      </c>
      <c r="AF158" s="53" t="str">
        <f t="shared" si="14"/>
        <v>Membership Direct</v>
      </c>
      <c r="AG158" s="53">
        <f t="shared" si="15"/>
        <v>55</v>
      </c>
    </row>
    <row r="159" spans="3:33">
      <c r="C159" s="53">
        <f>IF(AND('BOQ Cheque'!$E163&lt;&gt;Categories!$A$8,'BOQ Cheque'!$G163&gt;=0),'BOQ Cheque'!$G163,"")</f>
        <v>55</v>
      </c>
      <c r="D159" s="53" t="str">
        <f>IF(AND('BOQ Cheque'!$E163&lt;&gt;Categories!$A$8,'BOQ Cheque'!$G163&lt;=0),'BOQ Cheque'!$G163,"")</f>
        <v/>
      </c>
      <c r="S159" s="1">
        <f>'BOQ Cheque'!A159</f>
        <v>43061</v>
      </c>
      <c r="T159" s="1">
        <f>'BOQ Cheque'!B159</f>
        <v>43061</v>
      </c>
      <c r="U159" s="1" t="s">
        <v>14</v>
      </c>
      <c r="V159" s="1" t="str">
        <f>'BOQ Cheque'!D159</f>
        <v>Trophy Payment - Trophy Choice O'Connor</v>
      </c>
      <c r="W159" s="1" t="str">
        <f>'BOQ Cheque'!E159</f>
        <v>Miscellaneous</v>
      </c>
      <c r="X159" s="53" t="str">
        <f>'BOQ Cheque'!I159</f>
        <v>Miscellaneous</v>
      </c>
      <c r="Y159" s="53">
        <f>'BOQ Cheque'!G159</f>
        <v>-92.2</v>
      </c>
      <c r="Z159" s="53" t="str">
        <f t="shared" si="16"/>
        <v/>
      </c>
      <c r="AA159" s="53">
        <f t="shared" si="17"/>
        <v>-92.2</v>
      </c>
      <c r="AF159" s="53" t="str">
        <f t="shared" si="14"/>
        <v>Interest</v>
      </c>
      <c r="AG159" s="53">
        <f t="shared" si="15"/>
        <v>0.17</v>
      </c>
    </row>
    <row r="160" spans="3:33">
      <c r="C160" s="53">
        <f>IF(AND('BOQ Cheque'!$E164&lt;&gt;Categories!$A$8,'BOQ Cheque'!$G164&gt;=0),'BOQ Cheque'!$G164,"")</f>
        <v>0.17</v>
      </c>
      <c r="D160" s="53" t="str">
        <f>IF(AND('BOQ Cheque'!$E164&lt;&gt;Categories!$A$8,'BOQ Cheque'!$G164&lt;=0),'BOQ Cheque'!$G164,"")</f>
        <v/>
      </c>
      <c r="S160" s="1">
        <f>'BOQ Cheque'!A160</f>
        <v>43066</v>
      </c>
      <c r="T160" s="1">
        <f>'BOQ Cheque'!B160</f>
        <v>43066</v>
      </c>
      <c r="U160" s="1" t="s">
        <v>14</v>
      </c>
      <c r="V160" s="1" t="str">
        <f>'BOQ Cheque'!D160</f>
        <v>Old shirt and cap payment - Stephen O'Dea</v>
      </c>
      <c r="W160" s="1" t="str">
        <f>'BOQ Cheque'!E160</f>
        <v>Merchandise</v>
      </c>
      <c r="X160" s="53" t="str">
        <f>'BOQ Cheque'!I160</f>
        <v>Shirt</v>
      </c>
      <c r="Y160" s="53">
        <f>'BOQ Cheque'!G160</f>
        <v>30</v>
      </c>
      <c r="Z160" s="53">
        <f t="shared" si="16"/>
        <v>30</v>
      </c>
      <c r="AA160" s="53" t="str">
        <f t="shared" si="17"/>
        <v/>
      </c>
      <c r="AF160" s="53" t="str">
        <f t="shared" si="14"/>
        <v>Membership Direct</v>
      </c>
      <c r="AG160" s="53">
        <f t="shared" si="15"/>
        <v>55</v>
      </c>
    </row>
    <row r="161" spans="3:33">
      <c r="C161" s="53">
        <f>IF(AND('BOQ Cheque'!$E165&lt;&gt;Categories!$A$8,'BOQ Cheque'!$G165&gt;=0),'BOQ Cheque'!$G165,"")</f>
        <v>55</v>
      </c>
      <c r="D161" s="53" t="str">
        <f>IF(AND('BOQ Cheque'!$E165&lt;&gt;Categories!$A$8,'BOQ Cheque'!$G165&lt;=0),'BOQ Cheque'!$G165,"")</f>
        <v/>
      </c>
      <c r="S161" s="1">
        <f>'BOQ Cheque'!A161</f>
        <v>43066</v>
      </c>
      <c r="T161" s="1">
        <f>'BOQ Cheque'!B161</f>
        <v>43066</v>
      </c>
      <c r="U161" s="1" t="s">
        <v>14</v>
      </c>
      <c r="V161" s="1" t="str">
        <f>'BOQ Cheque'!D161</f>
        <v>Refund Daniel Smith WACA Jacket (reimburse Andrew Micenko)</v>
      </c>
      <c r="W161" s="1" t="str">
        <f>'BOQ Cheque'!E161</f>
        <v>Merchandise</v>
      </c>
      <c r="X161" s="53" t="str">
        <f>'BOQ Cheque'!I161</f>
        <v>Jacket</v>
      </c>
      <c r="Y161" s="53">
        <f>'BOQ Cheque'!G161</f>
        <v>-65</v>
      </c>
      <c r="Z161" s="53" t="str">
        <f t="shared" si="16"/>
        <v/>
      </c>
      <c r="AA161" s="53">
        <f t="shared" si="17"/>
        <v>-65</v>
      </c>
      <c r="AF161" s="53" t="str">
        <f t="shared" si="14"/>
        <v>Life Members' Breakfast</v>
      </c>
      <c r="AG161" s="53">
        <f t="shared" si="15"/>
        <v>40</v>
      </c>
    </row>
    <row r="162" spans="3:33">
      <c r="C162" s="53">
        <f>IF(AND('BOQ Cheque'!$E166&lt;&gt;Categories!$A$8,'BOQ Cheque'!$G166&gt;=0),'BOQ Cheque'!$G166,"")</f>
        <v>40</v>
      </c>
      <c r="D162" s="53" t="str">
        <f>IF(AND('BOQ Cheque'!$E166&lt;&gt;Categories!$A$8,'BOQ Cheque'!$G166&lt;=0),'BOQ Cheque'!$G166,"")</f>
        <v/>
      </c>
      <c r="S162" s="1">
        <f>'BOQ Cheque'!A162</f>
        <v>43064</v>
      </c>
      <c r="T162" s="1">
        <f>'BOQ Cheque'!B162</f>
        <v>43066</v>
      </c>
      <c r="U162" s="1" t="s">
        <v>14</v>
      </c>
      <c r="V162" s="1" t="str">
        <f>'BOQ Cheque'!D162</f>
        <v>Todd Rann 480 Bar Tab - reimburse Trent Steenholdt</v>
      </c>
      <c r="W162" s="1" t="str">
        <f>'BOQ Cheque'!E162</f>
        <v>Social</v>
      </c>
      <c r="X162" s="53" t="str">
        <f>'BOQ Cheque'!I162</f>
        <v>Social</v>
      </c>
      <c r="Y162" s="53">
        <f>'BOQ Cheque'!G162</f>
        <v>-120</v>
      </c>
      <c r="Z162" s="53" t="str">
        <f t="shared" si="16"/>
        <v/>
      </c>
      <c r="AA162" s="53">
        <f t="shared" si="17"/>
        <v>-120</v>
      </c>
      <c r="AF162" s="53" t="str">
        <f t="shared" si="14"/>
        <v>Life Members' Breakfast</v>
      </c>
      <c r="AG162" s="53">
        <f t="shared" si="15"/>
        <v>20</v>
      </c>
    </row>
    <row r="163" spans="3:33">
      <c r="C163" s="53">
        <f>IF(AND('BOQ Cheque'!$E167&lt;&gt;Categories!$A$8,'BOQ Cheque'!$G167&gt;=0),'BOQ Cheque'!$G167,"")</f>
        <v>20</v>
      </c>
      <c r="D163" s="53" t="str">
        <f>IF(AND('BOQ Cheque'!$E167&lt;&gt;Categories!$A$8,'BOQ Cheque'!$G167&lt;=0),'BOQ Cheque'!$G167,"")</f>
        <v/>
      </c>
      <c r="S163" s="1">
        <f>'BOQ Cheque'!A163</f>
        <v>43068</v>
      </c>
      <c r="T163" s="1">
        <f>'BOQ Cheque'!B163</f>
        <v>43068</v>
      </c>
      <c r="U163" s="1" t="s">
        <v>14</v>
      </c>
      <c r="V163" s="1" t="str">
        <f>'BOQ Cheque'!D163</f>
        <v>Membership - Shane Boyle</v>
      </c>
      <c r="W163" s="1" t="str">
        <f>'BOQ Cheque'!E163</f>
        <v>Membership Fee</v>
      </c>
      <c r="X163" s="53" t="str">
        <f>'BOQ Cheque'!I163</f>
        <v>Membership Direct</v>
      </c>
      <c r="Y163" s="53">
        <f>'BOQ Cheque'!G163</f>
        <v>55</v>
      </c>
      <c r="Z163" s="53">
        <f t="shared" si="16"/>
        <v>55</v>
      </c>
      <c r="AA163" s="53" t="str">
        <f t="shared" si="17"/>
        <v/>
      </c>
      <c r="AF163" s="53" t="str">
        <f t="shared" si="14"/>
        <v>Life Members' Breakfast</v>
      </c>
      <c r="AG163" s="53">
        <f t="shared" si="15"/>
        <v>20</v>
      </c>
    </row>
    <row r="164" spans="3:33">
      <c r="C164" s="53">
        <f>IF(AND('BOQ Cheque'!$E168&lt;&gt;Categories!$A$8,'BOQ Cheque'!$G168&gt;=0),'BOQ Cheque'!$G168,"")</f>
        <v>20</v>
      </c>
      <c r="D164" s="53" t="str">
        <f>IF(AND('BOQ Cheque'!$E168&lt;&gt;Categories!$A$8,'BOQ Cheque'!$G168&lt;=0),'BOQ Cheque'!$G168,"")</f>
        <v/>
      </c>
      <c r="S164" s="1">
        <f>'BOQ Cheque'!A164</f>
        <v>43069</v>
      </c>
      <c r="T164" s="1">
        <f>'BOQ Cheque'!B164</f>
        <v>43069</v>
      </c>
      <c r="U164" s="1" t="s">
        <v>14</v>
      </c>
      <c r="V164" s="1" t="str">
        <f>'BOQ Cheque'!D164</f>
        <v>Interest</v>
      </c>
      <c r="W164" s="1" t="str">
        <f>'BOQ Cheque'!E164</f>
        <v>Interest</v>
      </c>
      <c r="X164" s="53" t="str">
        <f>'BOQ Cheque'!I164</f>
        <v>Interest</v>
      </c>
      <c r="Y164" s="53">
        <f>'BOQ Cheque'!G164</f>
        <v>0.17</v>
      </c>
      <c r="Z164" s="53">
        <f t="shared" si="16"/>
        <v>0.17</v>
      </c>
      <c r="AA164" s="53" t="str">
        <f t="shared" si="17"/>
        <v/>
      </c>
      <c r="AF164" s="53" t="str">
        <f t="shared" si="14"/>
        <v>Life Members' Breakfast</v>
      </c>
      <c r="AG164" s="53">
        <f t="shared" si="15"/>
        <v>20</v>
      </c>
    </row>
    <row r="165" spans="3:33">
      <c r="C165" s="53">
        <f>IF(AND('BOQ Cheque'!$E169&lt;&gt;Categories!$A$8,'BOQ Cheque'!$G169&gt;=0),'BOQ Cheque'!$G169,"")</f>
        <v>20</v>
      </c>
      <c r="D165" s="53" t="str">
        <f>IF(AND('BOQ Cheque'!$E169&lt;&gt;Categories!$A$8,'BOQ Cheque'!$G169&lt;=0),'BOQ Cheque'!$G169,"")</f>
        <v/>
      </c>
      <c r="S165" s="1">
        <f>'BOQ Cheque'!A165</f>
        <v>43080</v>
      </c>
      <c r="T165" s="1">
        <f>'BOQ Cheque'!B165</f>
        <v>43051</v>
      </c>
      <c r="U165" s="1" t="s">
        <v>14</v>
      </c>
      <c r="V165" s="1" t="str">
        <f>'BOQ Cheque'!D165</f>
        <v>Membership - Rhodri Harris</v>
      </c>
      <c r="W165" s="1" t="str">
        <f>'BOQ Cheque'!E165</f>
        <v>Membership Fee</v>
      </c>
      <c r="X165" s="53" t="str">
        <f>'BOQ Cheque'!I165</f>
        <v>Membership Direct</v>
      </c>
      <c r="Y165" s="53">
        <f>'BOQ Cheque'!G165</f>
        <v>55</v>
      </c>
      <c r="Z165" s="53">
        <f t="shared" si="16"/>
        <v>55</v>
      </c>
      <c r="AA165" s="53" t="str">
        <f t="shared" si="17"/>
        <v/>
      </c>
      <c r="AF165" s="53" t="str">
        <f t="shared" si="14"/>
        <v>Life Members' Breakfast</v>
      </c>
      <c r="AG165" s="53">
        <f t="shared" si="15"/>
        <v>20</v>
      </c>
    </row>
    <row r="166" spans="3:33">
      <c r="C166" s="53">
        <f>IF(AND('BOQ Cheque'!$E170&lt;&gt;Categories!$A$8,'BOQ Cheque'!$G170&gt;=0),'BOQ Cheque'!$G170,"")</f>
        <v>20</v>
      </c>
      <c r="D166" s="53" t="str">
        <f>IF(AND('BOQ Cheque'!$E170&lt;&gt;Categories!$A$8,'BOQ Cheque'!$G170&lt;=0),'BOQ Cheque'!$G170,"")</f>
        <v/>
      </c>
      <c r="S166" s="1">
        <f>'BOQ Cheque'!A166</f>
        <v>43080</v>
      </c>
      <c r="T166" s="1">
        <f>'BOQ Cheque'!B166</f>
        <v>43080</v>
      </c>
      <c r="U166" s="1" t="s">
        <v>14</v>
      </c>
      <c r="V166" s="1" t="str">
        <f>'BOQ Cheque'!D166</f>
        <v>Life Members' Breakfast - Daniel Gibbons and Ashlee Kovalevs</v>
      </c>
      <c r="W166" s="1" t="str">
        <f>'BOQ Cheque'!E166</f>
        <v>Social</v>
      </c>
      <c r="X166" s="53" t="str">
        <f>'BOQ Cheque'!I166</f>
        <v>Life Members' Breakfast</v>
      </c>
      <c r="Y166" s="53">
        <f>'BOQ Cheque'!G166</f>
        <v>40</v>
      </c>
      <c r="Z166" s="53">
        <f t="shared" si="16"/>
        <v>40</v>
      </c>
      <c r="AA166" s="53" t="str">
        <f t="shared" si="17"/>
        <v/>
      </c>
      <c r="AF166" s="53" t="str">
        <f t="shared" si="14"/>
        <v>Membership Direct</v>
      </c>
      <c r="AG166" s="53">
        <f t="shared" si="15"/>
        <v>55</v>
      </c>
    </row>
    <row r="167" spans="3:33">
      <c r="C167" s="53">
        <f>IF(AND('BOQ Cheque'!$E171&lt;&gt;Categories!$A$8,'BOQ Cheque'!$G171&gt;=0),'BOQ Cheque'!$G171,"")</f>
        <v>55</v>
      </c>
      <c r="D167" s="53" t="str">
        <f>IF(AND('BOQ Cheque'!$E171&lt;&gt;Categories!$A$8,'BOQ Cheque'!$G171&lt;=0),'BOQ Cheque'!$G171,"")</f>
        <v/>
      </c>
      <c r="S167" s="1">
        <f>'BOQ Cheque'!A167</f>
        <v>43080</v>
      </c>
      <c r="T167" s="1">
        <f>'BOQ Cheque'!B167</f>
        <v>43080</v>
      </c>
      <c r="U167" s="1" t="s">
        <v>14</v>
      </c>
      <c r="V167" s="1" t="str">
        <f>'BOQ Cheque'!D167</f>
        <v>Life Members' Breakfast - Yogesh Jagdale</v>
      </c>
      <c r="W167" s="1" t="str">
        <f>'BOQ Cheque'!E167</f>
        <v>Social</v>
      </c>
      <c r="X167" s="53" t="str">
        <f>'BOQ Cheque'!I167</f>
        <v>Life Members' Breakfast</v>
      </c>
      <c r="Y167" s="53">
        <f>'BOQ Cheque'!G167</f>
        <v>20</v>
      </c>
      <c r="Z167" s="53">
        <f t="shared" si="16"/>
        <v>20</v>
      </c>
      <c r="AA167" s="53" t="str">
        <f t="shared" si="17"/>
        <v/>
      </c>
      <c r="AF167" s="53" t="str">
        <f t="shared" si="14"/>
        <v>Membership Direct</v>
      </c>
      <c r="AG167" s="53">
        <f t="shared" si="15"/>
        <v>55</v>
      </c>
    </row>
    <row r="168" spans="3:33">
      <c r="C168" s="53">
        <f>IF(AND('BOQ Cheque'!$E172&lt;&gt;Categories!$A$8,'BOQ Cheque'!$G172&gt;=0),'BOQ Cheque'!$G172,"")</f>
        <v>55</v>
      </c>
      <c r="D168" s="53" t="str">
        <f>IF(AND('BOQ Cheque'!$E172&lt;&gt;Categories!$A$8,'BOQ Cheque'!$G172&lt;=0),'BOQ Cheque'!$G172,"")</f>
        <v/>
      </c>
      <c r="S168" s="1">
        <f>'BOQ Cheque'!A168</f>
        <v>43082</v>
      </c>
      <c r="T168" s="1">
        <f>'BOQ Cheque'!B168</f>
        <v>43082</v>
      </c>
      <c r="U168" s="1" t="s">
        <v>14</v>
      </c>
      <c r="V168" s="1" t="str">
        <f>'BOQ Cheque'!D168</f>
        <v>Life Members' Breakfast - Andrew Micenko</v>
      </c>
      <c r="W168" s="1" t="str">
        <f>'BOQ Cheque'!E168</f>
        <v>Social</v>
      </c>
      <c r="X168" s="53" t="str">
        <f>'BOQ Cheque'!I168</f>
        <v>Life Members' Breakfast</v>
      </c>
      <c r="Y168" s="53">
        <f>'BOQ Cheque'!G168</f>
        <v>20</v>
      </c>
      <c r="Z168" s="53">
        <f t="shared" si="16"/>
        <v>20</v>
      </c>
      <c r="AA168" s="53" t="str">
        <f t="shared" si="17"/>
        <v/>
      </c>
      <c r="AF168" s="53" t="str">
        <f t="shared" si="14"/>
        <v>General Meeting</v>
      </c>
      <c r="AG168" s="53">
        <f t="shared" si="15"/>
        <v>-150</v>
      </c>
    </row>
    <row r="169" spans="3:33">
      <c r="C169" s="53" t="str">
        <f>IF(AND('BOQ Cheque'!$E173&lt;&gt;Categories!$A$8,'BOQ Cheque'!$G173&gt;=0),'BOQ Cheque'!$G173,"")</f>
        <v/>
      </c>
      <c r="D169" s="53">
        <f>IF(AND('BOQ Cheque'!$E173&lt;&gt;Categories!$A$8,'BOQ Cheque'!$G173&lt;=0),'BOQ Cheque'!$G173,"")</f>
        <v>-150</v>
      </c>
      <c r="S169" s="1">
        <f>'BOQ Cheque'!A169</f>
        <v>43083</v>
      </c>
      <c r="T169" s="1">
        <f>'BOQ Cheque'!B169</f>
        <v>43083</v>
      </c>
      <c r="U169" s="1" t="s">
        <v>14</v>
      </c>
      <c r="V169" s="1" t="str">
        <f>'BOQ Cheque'!D169</f>
        <v>Life Members' Breakfast - John Sherry</v>
      </c>
      <c r="W169" s="1" t="str">
        <f>'BOQ Cheque'!E169</f>
        <v>Social</v>
      </c>
      <c r="X169" s="53" t="str">
        <f>'BOQ Cheque'!I169</f>
        <v>Life Members' Breakfast</v>
      </c>
      <c r="Y169" s="53">
        <f>'BOQ Cheque'!G169</f>
        <v>20</v>
      </c>
      <c r="Z169" s="53">
        <f t="shared" si="16"/>
        <v>20</v>
      </c>
      <c r="AA169" s="53" t="str">
        <f t="shared" si="17"/>
        <v/>
      </c>
      <c r="AF169" s="53" t="str">
        <f t="shared" si="14"/>
        <v>Membership (WACA)</v>
      </c>
      <c r="AG169" s="53">
        <f t="shared" si="15"/>
        <v>4950</v>
      </c>
    </row>
    <row r="170" spans="3:33">
      <c r="C170" s="53">
        <f>IF(AND('BOQ Cheque'!$E174&lt;&gt;Categories!$A$8,'BOQ Cheque'!$G174&gt;=0),'BOQ Cheque'!$G174,"")</f>
        <v>4950</v>
      </c>
      <c r="D170" s="53" t="str">
        <f>IF(AND('BOQ Cheque'!$E174&lt;&gt;Categories!$A$8,'BOQ Cheque'!$G174&lt;=0),'BOQ Cheque'!$G174,"")</f>
        <v/>
      </c>
      <c r="S170" s="1">
        <f>'BOQ Cheque'!A170</f>
        <v>43089</v>
      </c>
      <c r="T170" s="1">
        <f>'BOQ Cheque'!B170</f>
        <v>43089</v>
      </c>
      <c r="U170" s="1" t="s">
        <v>14</v>
      </c>
      <c r="V170" s="1" t="str">
        <f>'BOQ Cheque'!D170</f>
        <v>Life Members' Breakfast - Matthew Hall</v>
      </c>
      <c r="W170" s="1" t="str">
        <f>'BOQ Cheque'!E170</f>
        <v>Social</v>
      </c>
      <c r="X170" s="53" t="str">
        <f>'BOQ Cheque'!I170</f>
        <v>Life Members' Breakfast</v>
      </c>
      <c r="Y170" s="53">
        <f>'BOQ Cheque'!G170</f>
        <v>20</v>
      </c>
      <c r="Z170" s="53">
        <f t="shared" si="16"/>
        <v>20</v>
      </c>
      <c r="AA170" s="53" t="str">
        <f t="shared" si="17"/>
        <v/>
      </c>
      <c r="AF170" s="53" t="str">
        <f t="shared" si="14"/>
        <v>Membership Direct</v>
      </c>
      <c r="AG170" s="53">
        <f t="shared" si="15"/>
        <v>55</v>
      </c>
    </row>
    <row r="171" spans="3:33">
      <c r="C171" s="53">
        <f>IF(AND('BOQ Cheque'!$E175&lt;&gt;Categories!$A$8,'BOQ Cheque'!$G175&gt;=0),'BOQ Cheque'!$G175,"")</f>
        <v>55</v>
      </c>
      <c r="D171" s="53" t="str">
        <f>IF(AND('BOQ Cheque'!$E175&lt;&gt;Categories!$A$8,'BOQ Cheque'!$G175&lt;=0),'BOQ Cheque'!$G175,"")</f>
        <v/>
      </c>
      <c r="S171" s="1">
        <f>'BOQ Cheque'!A171</f>
        <v>43089</v>
      </c>
      <c r="T171" s="1">
        <f>'BOQ Cheque'!B171</f>
        <v>43089</v>
      </c>
      <c r="U171" s="1" t="s">
        <v>14</v>
      </c>
      <c r="V171" s="1" t="str">
        <f>'BOQ Cheque'!D171</f>
        <v>Membership - Steve Rose</v>
      </c>
      <c r="W171" s="1" t="str">
        <f>'BOQ Cheque'!E171</f>
        <v>Membership Fee</v>
      </c>
      <c r="X171" s="53" t="str">
        <f>'BOQ Cheque'!I171</f>
        <v>Membership Direct</v>
      </c>
      <c r="Y171" s="53">
        <f>'BOQ Cheque'!G171</f>
        <v>55</v>
      </c>
      <c r="Z171" s="53">
        <f t="shared" si="16"/>
        <v>55</v>
      </c>
      <c r="AA171" s="53" t="str">
        <f t="shared" si="17"/>
        <v/>
      </c>
      <c r="AF171" s="53" t="str">
        <f t="shared" si="14"/>
        <v>Miscellaneous</v>
      </c>
      <c r="AG171" s="53">
        <f t="shared" si="15"/>
        <v>50</v>
      </c>
    </row>
    <row r="172" spans="3:33">
      <c r="C172" s="53">
        <f>IF(AND('BOQ Cheque'!$E176&lt;&gt;Categories!$A$8,'BOQ Cheque'!$G176&gt;=0),'BOQ Cheque'!$G176,"")</f>
        <v>50</v>
      </c>
      <c r="D172" s="53" t="str">
        <f>IF(AND('BOQ Cheque'!$E176&lt;&gt;Categories!$A$8,'BOQ Cheque'!$G176&lt;=0),'BOQ Cheque'!$G176,"")</f>
        <v/>
      </c>
      <c r="S172" s="1">
        <f>'BOQ Cheque'!A172</f>
        <v>43090</v>
      </c>
      <c r="T172" s="1">
        <f>'BOQ Cheque'!B172</f>
        <v>43089</v>
      </c>
      <c r="U172" s="1" t="s">
        <v>14</v>
      </c>
      <c r="V172" s="1" t="str">
        <f>'BOQ Cheque'!D172</f>
        <v>Membership - Paul Wilson</v>
      </c>
      <c r="W172" s="1" t="str">
        <f>'BOQ Cheque'!E172</f>
        <v>Membership Fee</v>
      </c>
      <c r="X172" s="53" t="str">
        <f>'BOQ Cheque'!I172</f>
        <v>Membership Direct</v>
      </c>
      <c r="Y172" s="53">
        <f>'BOQ Cheque'!G172</f>
        <v>55</v>
      </c>
      <c r="Z172" s="53">
        <f t="shared" si="16"/>
        <v>55</v>
      </c>
      <c r="AA172" s="53" t="str">
        <f t="shared" si="17"/>
        <v/>
      </c>
      <c r="AF172" s="53" t="str">
        <f t="shared" si="14"/>
        <v>Interest</v>
      </c>
      <c r="AG172" s="53">
        <f t="shared" si="15"/>
        <v>0.2</v>
      </c>
    </row>
    <row r="173" spans="3:33">
      <c r="C173" s="53">
        <f>IF(AND('BOQ Cheque'!$E177&lt;&gt;Categories!$A$8,'BOQ Cheque'!$G177&gt;=0),'BOQ Cheque'!$G177,"")</f>
        <v>0.2</v>
      </c>
      <c r="D173" s="53" t="str">
        <f>IF(AND('BOQ Cheque'!$E177&lt;&gt;Categories!$A$8,'BOQ Cheque'!$G177&lt;=0),'BOQ Cheque'!$G177,"")</f>
        <v/>
      </c>
      <c r="S173" s="1">
        <f>'BOQ Cheque'!A173</f>
        <v>43088</v>
      </c>
      <c r="T173" s="1">
        <f>'BOQ Cheque'!B173</f>
        <v>43090</v>
      </c>
      <c r="U173" s="1" t="s">
        <v>14</v>
      </c>
      <c r="V173" s="1" t="str">
        <f>'BOQ Cheque'!D173</f>
        <v>November General Meeting BBQ - Reimburse David Campbell</v>
      </c>
      <c r="W173" s="1" t="str">
        <f>'BOQ Cheque'!E173</f>
        <v>Social</v>
      </c>
      <c r="X173" s="53" t="str">
        <f>'BOQ Cheque'!I173</f>
        <v>General Meeting</v>
      </c>
      <c r="Y173" s="53">
        <f>'BOQ Cheque'!G173</f>
        <v>-150</v>
      </c>
      <c r="Z173" s="53" t="str">
        <f t="shared" si="16"/>
        <v/>
      </c>
      <c r="AA173" s="53">
        <f t="shared" si="17"/>
        <v>-150</v>
      </c>
      <c r="AF173" s="53" t="str">
        <f t="shared" ref="AF173:AG175" si="18">X179</f>
        <v>Membership Direct</v>
      </c>
      <c r="AG173" s="53">
        <f t="shared" si="18"/>
        <v>-55</v>
      </c>
    </row>
    <row r="174" spans="3:33">
      <c r="C174" s="53" t="str">
        <f>IF(AND('BOQ Cheque'!$E179&lt;&gt;Categories!$A$8,'BOQ Cheque'!$G179&gt;=0),'BOQ Cheque'!$G179,"")</f>
        <v/>
      </c>
      <c r="D174" s="53">
        <f>IF(AND('BOQ Cheque'!$E179&lt;&gt;Categories!$A$8,'BOQ Cheque'!$G179&lt;=0),'BOQ Cheque'!$G179,"")</f>
        <v>-55</v>
      </c>
      <c r="S174" s="1">
        <f>'BOQ Cheque'!A174</f>
        <v>43091</v>
      </c>
      <c r="T174" s="1">
        <f>'BOQ Cheque'!B174</f>
        <v>43091</v>
      </c>
      <c r="U174" s="1" t="s">
        <v>14</v>
      </c>
      <c r="V174" s="1" t="str">
        <f>'BOQ Cheque'!D174</f>
        <v>Membership - WACA Payment</v>
      </c>
      <c r="W174" s="1" t="str">
        <f>'BOQ Cheque'!E174</f>
        <v>Membership Fee</v>
      </c>
      <c r="X174" s="53" t="str">
        <f>'BOQ Cheque'!I174</f>
        <v>Membership (WACA)</v>
      </c>
      <c r="Y174" s="53">
        <f>'BOQ Cheque'!G174</f>
        <v>4950</v>
      </c>
      <c r="Z174" s="53">
        <f t="shared" si="16"/>
        <v>4950</v>
      </c>
      <c r="AA174" s="53" t="str">
        <f t="shared" si="17"/>
        <v/>
      </c>
      <c r="AF174" s="53" t="str">
        <f t="shared" si="18"/>
        <v>Membership Direct</v>
      </c>
      <c r="AG174" s="53">
        <f t="shared" si="18"/>
        <v>55</v>
      </c>
    </row>
    <row r="175" spans="3:33">
      <c r="C175" s="53">
        <f>IF(AND('BOQ Cheque'!$E180&lt;&gt;Categories!$A$8,'BOQ Cheque'!$G180&gt;=0),'BOQ Cheque'!$G180,"")</f>
        <v>55</v>
      </c>
      <c r="D175" s="53" t="str">
        <f>IF(AND('BOQ Cheque'!$E180&lt;&gt;Categories!$A$8,'BOQ Cheque'!$G180&lt;=0),'BOQ Cheque'!$G180,"")</f>
        <v/>
      </c>
      <c r="S175" s="1">
        <f>'BOQ Cheque'!A175</f>
        <v>43096</v>
      </c>
      <c r="T175" s="1">
        <f>'BOQ Cheque'!B175</f>
        <v>43096</v>
      </c>
      <c r="U175" s="1" t="s">
        <v>14</v>
      </c>
      <c r="V175" s="1" t="str">
        <f>'BOQ Cheque'!D175</f>
        <v>Membership - Wayne Barnes</v>
      </c>
      <c r="W175" s="1" t="str">
        <f>'BOQ Cheque'!E175</f>
        <v>Membership Fee</v>
      </c>
      <c r="X175" s="53" t="str">
        <f>'BOQ Cheque'!I175</f>
        <v>Membership Direct</v>
      </c>
      <c r="Y175" s="53">
        <f>'BOQ Cheque'!G175</f>
        <v>55</v>
      </c>
      <c r="Z175" s="53">
        <f t="shared" si="16"/>
        <v>55</v>
      </c>
      <c r="AA175" s="53" t="str">
        <f t="shared" si="17"/>
        <v/>
      </c>
      <c r="AF175" s="53" t="str">
        <f t="shared" si="18"/>
        <v>Membership Direct</v>
      </c>
      <c r="AG175" s="53">
        <f t="shared" si="18"/>
        <v>55</v>
      </c>
    </row>
    <row r="176" spans="3:33">
      <c r="C176" s="53">
        <f>IF(AND('BOQ Cheque'!$E181&lt;&gt;Categories!$A$8,'BOQ Cheque'!$G181&gt;=0),'BOQ Cheque'!$G181,"")</f>
        <v>55</v>
      </c>
      <c r="D176" s="53" t="str">
        <f>IF(AND('BOQ Cheque'!$E181&lt;&gt;Categories!$A$8,'BOQ Cheque'!$G181&lt;=0),'BOQ Cheque'!$G181,"")</f>
        <v/>
      </c>
      <c r="S176" s="1">
        <f>'BOQ Cheque'!A176</f>
        <v>43086</v>
      </c>
      <c r="T176" s="1">
        <f>'BOQ Cheque'!B176</f>
        <v>43096</v>
      </c>
      <c r="U176" s="1" t="s">
        <v>14</v>
      </c>
      <c r="V176" s="1" t="str">
        <f>'BOQ Cheque'!D176</f>
        <v>Donation - Bill Reynolds</v>
      </c>
      <c r="W176" s="1" t="str">
        <f>'BOQ Cheque'!E176</f>
        <v>Miscellaneous</v>
      </c>
      <c r="X176" s="53" t="str">
        <f>'BOQ Cheque'!I176</f>
        <v>Miscellaneous</v>
      </c>
      <c r="Y176" s="53">
        <f>'BOQ Cheque'!G176</f>
        <v>50</v>
      </c>
      <c r="Z176" s="53">
        <f t="shared" si="16"/>
        <v>50</v>
      </c>
      <c r="AA176" s="53" t="str">
        <f t="shared" si="17"/>
        <v/>
      </c>
      <c r="AF176" s="53" t="str">
        <f t="shared" ref="AF176:AF187" si="19">X183</f>
        <v>Interest</v>
      </c>
      <c r="AG176" s="53">
        <f t="shared" ref="AG176:AG187" si="20">Y183</f>
        <v>0.31</v>
      </c>
    </row>
    <row r="177" spans="3:33">
      <c r="C177" s="53">
        <f>IF(AND('BOQ Cheque'!$E183&lt;&gt;Categories!$A$8,'BOQ Cheque'!$G183&gt;=0),'BOQ Cheque'!$G183,"")</f>
        <v>0.31</v>
      </c>
      <c r="D177" s="53" t="str">
        <f>IF(AND('BOQ Cheque'!$E183&lt;&gt;Categories!$A$8,'BOQ Cheque'!$G183&lt;=0),'BOQ Cheque'!$G183,"")</f>
        <v/>
      </c>
      <c r="S177" s="1">
        <f>'BOQ Cheque'!A177</f>
        <v>43100</v>
      </c>
      <c r="T177" s="1">
        <f>'BOQ Cheque'!B177</f>
        <v>43100</v>
      </c>
      <c r="U177" s="1" t="s">
        <v>14</v>
      </c>
      <c r="V177" s="1" t="str">
        <f>'BOQ Cheque'!D177</f>
        <v>Interest</v>
      </c>
      <c r="W177" s="1" t="str">
        <f>'BOQ Cheque'!E177</f>
        <v>Interest</v>
      </c>
      <c r="X177" s="53" t="str">
        <f>'BOQ Cheque'!I177</f>
        <v>Interest</v>
      </c>
      <c r="Y177" s="53">
        <f>'BOQ Cheque'!G177</f>
        <v>0.2</v>
      </c>
      <c r="Z177" s="53">
        <f t="shared" si="16"/>
        <v>0.2</v>
      </c>
      <c r="AA177" s="53" t="str">
        <f t="shared" si="17"/>
        <v/>
      </c>
      <c r="AF177" s="53" t="str">
        <f t="shared" si="19"/>
        <v>End Season Dinner</v>
      </c>
      <c r="AG177" s="53">
        <f t="shared" si="20"/>
        <v>35</v>
      </c>
    </row>
    <row r="178" spans="3:33">
      <c r="C178" s="53">
        <f>IF(AND('BOQ Cheque'!$E184&lt;&gt;Categories!$A$8,'BOQ Cheque'!$G184&gt;=0),'BOQ Cheque'!$G184,"")</f>
        <v>35</v>
      </c>
      <c r="D178" s="53" t="str">
        <f>IF(AND('BOQ Cheque'!$E184&lt;&gt;Categories!$A$8,'BOQ Cheque'!$G184&lt;=0),'BOQ Cheque'!$G184,"")</f>
        <v/>
      </c>
      <c r="S178" s="1">
        <f>'BOQ Cheque'!A178</f>
        <v>43116</v>
      </c>
      <c r="T178" s="1">
        <f>'BOQ Cheque'!B178</f>
        <v>43116</v>
      </c>
      <c r="U178" s="1" t="s">
        <v>14</v>
      </c>
      <c r="V178" s="1" t="str">
        <f>'BOQ Cheque'!D178</f>
        <v>Transfer - Depositing funds to bonus savings account</v>
      </c>
      <c r="W178" s="1" t="str">
        <f>'BOQ Cheque'!E178</f>
        <v>Transfer</v>
      </c>
      <c r="X178" s="53" t="str">
        <f>'BOQ Cheque'!I178</f>
        <v>Transfer</v>
      </c>
      <c r="Y178" s="53">
        <f>'BOQ Cheque'!G178</f>
        <v>-4286.07</v>
      </c>
      <c r="Z178" s="53" t="str">
        <f t="shared" si="16"/>
        <v/>
      </c>
      <c r="AA178" s="53">
        <f t="shared" si="17"/>
        <v>-4286.07</v>
      </c>
      <c r="AF178" s="53" t="str">
        <f t="shared" si="19"/>
        <v>End Season Dinner</v>
      </c>
      <c r="AG178" s="53">
        <f t="shared" si="20"/>
        <v>-70</v>
      </c>
    </row>
    <row r="179" spans="3:33">
      <c r="C179" s="53" t="str">
        <f>IF(AND('BOQ Cheque'!$E185&lt;&gt;Categories!$A$8,'BOQ Cheque'!$G185&gt;=0),'BOQ Cheque'!$G185,"")</f>
        <v/>
      </c>
      <c r="D179" s="53">
        <f>IF(AND('BOQ Cheque'!$E185&lt;&gt;Categories!$A$8,'BOQ Cheque'!$G185&lt;=0),'BOQ Cheque'!$G185,"")</f>
        <v>-70</v>
      </c>
      <c r="S179" s="1">
        <f>'BOQ Cheque'!A179</f>
        <v>43116</v>
      </c>
      <c r="T179" s="1">
        <f>'BOQ Cheque'!B179</f>
        <v>43116</v>
      </c>
      <c r="U179" s="1" t="s">
        <v>14</v>
      </c>
      <c r="V179" s="1" t="str">
        <f>'BOQ Cheque'!D179</f>
        <v>Refund - Steve Rose extra membership payment</v>
      </c>
      <c r="W179" s="1" t="str">
        <f>'BOQ Cheque'!E179</f>
        <v>Membership Fee</v>
      </c>
      <c r="X179" s="53" t="str">
        <f>'BOQ Cheque'!I179</f>
        <v>Membership Direct</v>
      </c>
      <c r="Y179" s="53">
        <f>'BOQ Cheque'!G179</f>
        <v>-55</v>
      </c>
      <c r="Z179" s="53" t="str">
        <f t="shared" si="16"/>
        <v/>
      </c>
      <c r="AA179" s="53">
        <f t="shared" si="17"/>
        <v>-55</v>
      </c>
      <c r="AF179" s="53" t="str">
        <f t="shared" si="19"/>
        <v>End Season Dinner</v>
      </c>
      <c r="AG179" s="53">
        <f t="shared" si="20"/>
        <v>35</v>
      </c>
    </row>
    <row r="180" spans="3:33">
      <c r="C180" s="53">
        <f>IF(AND('BOQ Cheque'!$E186&lt;&gt;Categories!$A$8,'BOQ Cheque'!$G186&gt;=0),'BOQ Cheque'!$G186,"")</f>
        <v>35</v>
      </c>
      <c r="D180" s="53" t="str">
        <f>IF(AND('BOQ Cheque'!$E186&lt;&gt;Categories!$A$8,'BOQ Cheque'!$G186&lt;=0),'BOQ Cheque'!$G186,"")</f>
        <v/>
      </c>
      <c r="S180" s="1">
        <f>'BOQ Cheque'!A180</f>
        <v>43117</v>
      </c>
      <c r="T180" s="1">
        <f>'BOQ Cheque'!B180</f>
        <v>43117</v>
      </c>
      <c r="U180" s="1" t="s">
        <v>14</v>
      </c>
      <c r="V180" s="1" t="str">
        <f>'BOQ Cheque'!D180</f>
        <v>Membership - Connor Whelan</v>
      </c>
      <c r="W180" s="1" t="str">
        <f>'BOQ Cheque'!E180</f>
        <v>Membership Fee</v>
      </c>
      <c r="X180" s="53" t="str">
        <f>'BOQ Cheque'!I180</f>
        <v>Membership Direct</v>
      </c>
      <c r="Y180" s="53">
        <f>'BOQ Cheque'!G180</f>
        <v>55</v>
      </c>
      <c r="Z180" s="53">
        <f t="shared" si="16"/>
        <v>55</v>
      </c>
      <c r="AA180" s="53" t="str">
        <f t="shared" si="17"/>
        <v/>
      </c>
      <c r="AF180" s="53" t="str">
        <f t="shared" si="19"/>
        <v>End Season Dinner</v>
      </c>
      <c r="AG180" s="53">
        <f t="shared" si="20"/>
        <v>10</v>
      </c>
    </row>
    <row r="181" spans="3:33">
      <c r="C181" s="53">
        <f>IF(AND('BOQ Cheque'!$E187&lt;&gt;Categories!$A$8,'BOQ Cheque'!$G187&gt;=0),'BOQ Cheque'!$G187,"")</f>
        <v>10</v>
      </c>
      <c r="D181" s="53" t="str">
        <f>IF(AND('BOQ Cheque'!$E187&lt;&gt;Categories!$A$8,'BOQ Cheque'!$G187&lt;=0),'BOQ Cheque'!$G187,"")</f>
        <v/>
      </c>
      <c r="S181" s="1">
        <f>'BOQ Cheque'!A181</f>
        <v>43118</v>
      </c>
      <c r="T181" s="1">
        <f>'BOQ Cheque'!B181</f>
        <v>43118</v>
      </c>
      <c r="U181" s="1" t="s">
        <v>14</v>
      </c>
      <c r="V181" s="1" t="str">
        <f>'BOQ Cheque'!D181</f>
        <v>Membership - Glen Morgan</v>
      </c>
      <c r="W181" s="1" t="str">
        <f>'BOQ Cheque'!E181</f>
        <v>Membership Fee</v>
      </c>
      <c r="X181" s="53" t="str">
        <f>'BOQ Cheque'!I181</f>
        <v>Membership Direct</v>
      </c>
      <c r="Y181" s="53">
        <f>'BOQ Cheque'!G181</f>
        <v>55</v>
      </c>
      <c r="Z181" s="53">
        <f t="shared" si="16"/>
        <v>55</v>
      </c>
      <c r="AA181" s="53" t="str">
        <f t="shared" si="17"/>
        <v/>
      </c>
      <c r="AF181" s="53" t="str">
        <f t="shared" si="19"/>
        <v>End Season Dinner</v>
      </c>
      <c r="AG181" s="53">
        <f t="shared" si="20"/>
        <v>35</v>
      </c>
    </row>
    <row r="182" spans="3:33">
      <c r="C182" s="53">
        <f>IF(AND('BOQ Cheque'!$E188&lt;&gt;Categories!$A$8,'BOQ Cheque'!$G188&gt;=0),'BOQ Cheque'!$G188,"")</f>
        <v>35</v>
      </c>
      <c r="D182" s="53" t="str">
        <f>IF(AND('BOQ Cheque'!$E188&lt;&gt;Categories!$A$8,'BOQ Cheque'!$G188&lt;=0),'BOQ Cheque'!$G188,"")</f>
        <v/>
      </c>
      <c r="S182" s="1">
        <f>'BOQ Cheque'!A182</f>
        <v>43129</v>
      </c>
      <c r="T182" s="1">
        <f>'BOQ Cheque'!B182</f>
        <v>43129</v>
      </c>
      <c r="U182" s="1" t="s">
        <v>14</v>
      </c>
      <c r="V182" s="1" t="str">
        <f>'BOQ Cheque'!D182</f>
        <v>Cash deposit</v>
      </c>
      <c r="W182" s="1" t="str">
        <f>'BOQ Cheque'!E182</f>
        <v>Transfer</v>
      </c>
      <c r="X182" s="53" t="str">
        <f>'BOQ Cheque'!I182</f>
        <v>Transfer</v>
      </c>
      <c r="Y182" s="53">
        <f>'BOQ Cheque'!G182</f>
        <v>135.80000000000001</v>
      </c>
      <c r="Z182" s="53">
        <f t="shared" si="16"/>
        <v>135.80000000000001</v>
      </c>
      <c r="AA182" s="53" t="str">
        <f t="shared" si="17"/>
        <v/>
      </c>
      <c r="AF182" s="53" t="str">
        <f t="shared" si="19"/>
        <v>End Season Dinner</v>
      </c>
      <c r="AG182" s="53">
        <f t="shared" si="20"/>
        <v>35</v>
      </c>
    </row>
    <row r="183" spans="3:33">
      <c r="C183" s="53">
        <f>IF(AND('BOQ Cheque'!$E189&lt;&gt;Categories!$A$8,'BOQ Cheque'!$G189&gt;=0),'BOQ Cheque'!$G189,"")</f>
        <v>35</v>
      </c>
      <c r="D183" s="53" t="str">
        <f>IF(AND('BOQ Cheque'!$E189&lt;&gt;Categories!$A$8,'BOQ Cheque'!$G189&lt;=0),'BOQ Cheque'!$G189,"")</f>
        <v/>
      </c>
      <c r="S183" s="1">
        <f>'BOQ Cheque'!A183</f>
        <v>43131</v>
      </c>
      <c r="T183" s="1">
        <f>'BOQ Cheque'!B183</f>
        <v>43131</v>
      </c>
      <c r="U183" s="1" t="s">
        <v>14</v>
      </c>
      <c r="V183" s="1" t="str">
        <f>'BOQ Cheque'!D183</f>
        <v>Interest</v>
      </c>
      <c r="W183" s="1" t="str">
        <f>'BOQ Cheque'!E183</f>
        <v>Interest</v>
      </c>
      <c r="X183" s="53" t="str">
        <f>'BOQ Cheque'!I183</f>
        <v>Interest</v>
      </c>
      <c r="Y183" s="53">
        <f>'BOQ Cheque'!G183</f>
        <v>0.31</v>
      </c>
      <c r="Z183" s="53">
        <f t="shared" si="16"/>
        <v>0.31</v>
      </c>
      <c r="AA183" s="53" t="str">
        <f t="shared" si="17"/>
        <v/>
      </c>
      <c r="AF183" s="53" t="str">
        <f t="shared" si="19"/>
        <v>End Season Dinner</v>
      </c>
      <c r="AG183" s="53">
        <f t="shared" si="20"/>
        <v>35</v>
      </c>
    </row>
    <row r="184" spans="3:33">
      <c r="C184" s="53">
        <f>IF(AND('BOQ Cheque'!$E190&lt;&gt;Categories!$A$8,'BOQ Cheque'!$G190&gt;=0),'BOQ Cheque'!$G190,"")</f>
        <v>35</v>
      </c>
      <c r="D184" s="53" t="str">
        <f>IF(AND('BOQ Cheque'!$E190&lt;&gt;Categories!$A$8,'BOQ Cheque'!$G190&lt;=0),'BOQ Cheque'!$G190,"")</f>
        <v/>
      </c>
      <c r="S184" s="1">
        <f>'BOQ Cheque'!A184</f>
        <v>43151</v>
      </c>
      <c r="T184" s="1">
        <f>'BOQ Cheque'!B184</f>
        <v>43151</v>
      </c>
      <c r="U184" s="1" t="s">
        <v>14</v>
      </c>
      <c r="V184" s="1" t="str">
        <f>'BOQ Cheque'!D184</f>
        <v>Dinner - Ahmad Khan</v>
      </c>
      <c r="W184" s="1" t="str">
        <f>'BOQ Cheque'!E184</f>
        <v>Social</v>
      </c>
      <c r="X184" s="53" t="str">
        <f>'BOQ Cheque'!I184</f>
        <v>End Season Dinner</v>
      </c>
      <c r="Y184" s="53">
        <f>'BOQ Cheque'!G184</f>
        <v>35</v>
      </c>
      <c r="Z184" s="53">
        <f t="shared" si="16"/>
        <v>35</v>
      </c>
      <c r="AA184" s="53" t="str">
        <f t="shared" si="17"/>
        <v/>
      </c>
      <c r="AF184" s="53" t="str">
        <f t="shared" si="19"/>
        <v>End Season Dinner</v>
      </c>
      <c r="AG184" s="53">
        <f t="shared" si="20"/>
        <v>10</v>
      </c>
    </row>
    <row r="185" spans="3:33">
      <c r="C185" s="53">
        <f>IF(AND('BOQ Cheque'!$E191&lt;&gt;Categories!$A$8,'BOQ Cheque'!$G191&gt;=0),'BOQ Cheque'!$G191,"")</f>
        <v>10</v>
      </c>
      <c r="D185" s="53" t="str">
        <f>IF(AND('BOQ Cheque'!$E191&lt;&gt;Categories!$A$8,'BOQ Cheque'!$G191&lt;=0),'BOQ Cheque'!$G191,"")</f>
        <v/>
      </c>
      <c r="S185" s="1">
        <f>'BOQ Cheque'!A185</f>
        <v>43151</v>
      </c>
      <c r="T185" s="1">
        <f>'BOQ Cheque'!B185</f>
        <v>43151</v>
      </c>
      <c r="U185" s="1" t="s">
        <v>14</v>
      </c>
      <c r="V185" s="1" t="str">
        <f>'BOQ Cheque'!D185</f>
        <v>February general meeting bar tab -
reimburse Andrew Micenko (partial - total $80.5)</v>
      </c>
      <c r="W185" s="1" t="str">
        <f>'BOQ Cheque'!E185</f>
        <v>Social</v>
      </c>
      <c r="X185" s="53" t="str">
        <f>'BOQ Cheque'!I185</f>
        <v>End Season Dinner</v>
      </c>
      <c r="Y185" s="53">
        <f>'BOQ Cheque'!G185</f>
        <v>-70</v>
      </c>
      <c r="Z185" s="53" t="str">
        <f t="shared" si="16"/>
        <v/>
      </c>
      <c r="AA185" s="53">
        <f t="shared" si="17"/>
        <v>-70</v>
      </c>
      <c r="AF185" s="53" t="str">
        <f t="shared" si="19"/>
        <v>End Season Dinner</v>
      </c>
      <c r="AG185" s="53">
        <f t="shared" si="20"/>
        <v>35</v>
      </c>
    </row>
    <row r="186" spans="3:33">
      <c r="C186" s="53">
        <f>IF(AND('BOQ Cheque'!$E192&lt;&gt;Categories!$A$8,'BOQ Cheque'!$G192&gt;=0),'BOQ Cheque'!$G192,"")</f>
        <v>35</v>
      </c>
      <c r="D186" s="53" t="str">
        <f>IF(AND('BOQ Cheque'!$E192&lt;&gt;Categories!$A$8,'BOQ Cheque'!$G192&lt;=0),'BOQ Cheque'!$G192,"")</f>
        <v/>
      </c>
      <c r="S186" s="1">
        <f>'BOQ Cheque'!A186</f>
        <v>43152</v>
      </c>
      <c r="T186" s="1">
        <f>'BOQ Cheque'!B186</f>
        <v>43152</v>
      </c>
      <c r="U186" s="1" t="s">
        <v>14</v>
      </c>
      <c r="V186" s="1" t="str">
        <f>'BOQ Cheque'!D186</f>
        <v>Dinner - Fiona Sinclair</v>
      </c>
      <c r="W186" s="1" t="str">
        <f>'BOQ Cheque'!E186</f>
        <v>Social</v>
      </c>
      <c r="X186" s="53" t="str">
        <f>'BOQ Cheque'!I186</f>
        <v>End Season Dinner</v>
      </c>
      <c r="Y186" s="53">
        <f>'BOQ Cheque'!G186</f>
        <v>35</v>
      </c>
      <c r="Z186" s="53">
        <f t="shared" si="16"/>
        <v>35</v>
      </c>
      <c r="AA186" s="53" t="str">
        <f t="shared" si="17"/>
        <v/>
      </c>
      <c r="AF186" s="53" t="str">
        <f t="shared" si="19"/>
        <v>End Season Dinner</v>
      </c>
      <c r="AG186" s="53">
        <f t="shared" si="20"/>
        <v>10</v>
      </c>
    </row>
    <row r="187" spans="3:33">
      <c r="C187" s="53">
        <f>IF(AND('BOQ Cheque'!$E193&lt;&gt;Categories!$A$8,'BOQ Cheque'!$G193&gt;=0),'BOQ Cheque'!$G193,"")</f>
        <v>10</v>
      </c>
      <c r="D187" s="53" t="str">
        <f>IF(AND('BOQ Cheque'!$E193&lt;&gt;Categories!$A$8,'BOQ Cheque'!$G193&lt;=0),'BOQ Cheque'!$G193,"")</f>
        <v/>
      </c>
      <c r="S187" s="1">
        <f>'BOQ Cheque'!A187</f>
        <v>43152</v>
      </c>
      <c r="T187" s="1">
        <f>'BOQ Cheque'!B187</f>
        <v>43152</v>
      </c>
      <c r="U187" s="1" t="s">
        <v>14</v>
      </c>
      <c r="V187" s="1" t="str">
        <f>'BOQ Cheque'!D187</f>
        <v>Dinner - Fiona Sinclair partner</v>
      </c>
      <c r="W187" s="1" t="str">
        <f>'BOQ Cheque'!E187</f>
        <v>Social</v>
      </c>
      <c r="X187" s="53" t="str">
        <f>'BOQ Cheque'!I187</f>
        <v>End Season Dinner</v>
      </c>
      <c r="Y187" s="53">
        <f>'BOQ Cheque'!G187</f>
        <v>10</v>
      </c>
      <c r="Z187" s="53">
        <f t="shared" si="16"/>
        <v>10</v>
      </c>
      <c r="AA187" s="53" t="str">
        <f t="shared" si="17"/>
        <v/>
      </c>
      <c r="AF187" s="53" t="str">
        <f t="shared" si="19"/>
        <v>End Season Dinner</v>
      </c>
      <c r="AG187" s="53">
        <f t="shared" si="20"/>
        <v>35</v>
      </c>
    </row>
    <row r="188" spans="3:33">
      <c r="C188" s="53">
        <f>IF(AND('BOQ Cheque'!$E194&lt;&gt;Categories!$A$8,'BOQ Cheque'!$G194&gt;=0),'BOQ Cheque'!$G194,"")</f>
        <v>35</v>
      </c>
      <c r="D188" s="53" t="str">
        <f>IF(AND('BOQ Cheque'!$E194&lt;&gt;Categories!$A$8,'BOQ Cheque'!$G194&lt;=0),'BOQ Cheque'!$G194,"")</f>
        <v/>
      </c>
      <c r="S188" s="1">
        <f>'BOQ Cheque'!A188</f>
        <v>43153</v>
      </c>
      <c r="T188" s="1">
        <f>'BOQ Cheque'!B188</f>
        <v>43153</v>
      </c>
      <c r="U188" s="1" t="s">
        <v>14</v>
      </c>
      <c r="V188" s="1" t="str">
        <f>'BOQ Cheque'!D188</f>
        <v>Dinner - John Taylor</v>
      </c>
      <c r="W188" s="1" t="str">
        <f>'BOQ Cheque'!E188</f>
        <v>Social</v>
      </c>
      <c r="X188" s="53" t="str">
        <f>'BOQ Cheque'!I188</f>
        <v>End Season Dinner</v>
      </c>
      <c r="Y188" s="53">
        <f>'BOQ Cheque'!G188</f>
        <v>35</v>
      </c>
      <c r="Z188" s="53">
        <f t="shared" si="16"/>
        <v>35</v>
      </c>
      <c r="AA188" s="53" t="str">
        <f t="shared" si="17"/>
        <v/>
      </c>
      <c r="AF188" s="53" t="str">
        <f t="shared" ref="AF188:AF251" si="21">X195</f>
        <v>End Season Dinner</v>
      </c>
      <c r="AG188" s="53">
        <f t="shared" ref="AG188:AG251" si="22">Y195</f>
        <v>35</v>
      </c>
    </row>
    <row r="189" spans="3:33">
      <c r="C189" s="53">
        <f>IF(AND('BOQ Cheque'!$E195&lt;&gt;Categories!$A$8,'BOQ Cheque'!$G195&gt;=0),'BOQ Cheque'!$G195,"")</f>
        <v>35</v>
      </c>
      <c r="D189" s="53" t="str">
        <f>IF(AND('BOQ Cheque'!$E195&lt;&gt;Categories!$A$8,'BOQ Cheque'!$G195&lt;=0),'BOQ Cheque'!$G195,"")</f>
        <v/>
      </c>
      <c r="S189" s="1">
        <f>'BOQ Cheque'!A189</f>
        <v>43153</v>
      </c>
      <c r="T189" s="1">
        <f>'BOQ Cheque'!B189</f>
        <v>43153</v>
      </c>
      <c r="U189" s="1" t="s">
        <v>14</v>
      </c>
      <c r="V189" s="1" t="str">
        <f>'BOQ Cheque'!D189</f>
        <v>Dinner - Mathew Cheeseman</v>
      </c>
      <c r="W189" s="1" t="str">
        <f>'BOQ Cheque'!E189</f>
        <v>Social</v>
      </c>
      <c r="X189" s="53" t="str">
        <f>'BOQ Cheque'!I189</f>
        <v>End Season Dinner</v>
      </c>
      <c r="Y189" s="53">
        <f>'BOQ Cheque'!G189</f>
        <v>35</v>
      </c>
      <c r="Z189" s="53">
        <f t="shared" si="16"/>
        <v>35</v>
      </c>
      <c r="AA189" s="53" t="str">
        <f t="shared" si="17"/>
        <v/>
      </c>
      <c r="AF189" s="53" t="str">
        <f t="shared" si="21"/>
        <v>End Season Dinner</v>
      </c>
      <c r="AG189" s="53">
        <f t="shared" si="22"/>
        <v>35</v>
      </c>
    </row>
    <row r="190" spans="3:33">
      <c r="C190" s="53">
        <f>IF(AND('BOQ Cheque'!$E196&lt;&gt;Categories!$A$8,'BOQ Cheque'!$G196&gt;=0),'BOQ Cheque'!$G196,"")</f>
        <v>35</v>
      </c>
      <c r="D190" s="53" t="str">
        <f>IF(AND('BOQ Cheque'!$E196&lt;&gt;Categories!$A$8,'BOQ Cheque'!$G196&lt;=0),'BOQ Cheque'!$G196,"")</f>
        <v/>
      </c>
      <c r="S190" s="1">
        <f>'BOQ Cheque'!A190</f>
        <v>43154</v>
      </c>
      <c r="T190" s="1">
        <f>'BOQ Cheque'!B190</f>
        <v>43154</v>
      </c>
      <c r="U190" s="1" t="s">
        <v>14</v>
      </c>
      <c r="V190" s="1" t="str">
        <f>'BOQ Cheque'!D190</f>
        <v>Dinner - Ranjit Ratnayake</v>
      </c>
      <c r="W190" s="1" t="str">
        <f>'BOQ Cheque'!E190</f>
        <v>Social</v>
      </c>
      <c r="X190" s="53" t="str">
        <f>'BOQ Cheque'!I190</f>
        <v>End Season Dinner</v>
      </c>
      <c r="Y190" s="53">
        <f>'BOQ Cheque'!G190</f>
        <v>35</v>
      </c>
      <c r="Z190" s="53">
        <f t="shared" si="16"/>
        <v>35</v>
      </c>
      <c r="AA190" s="53" t="str">
        <f t="shared" si="17"/>
        <v/>
      </c>
      <c r="AF190" s="53" t="str">
        <f t="shared" si="21"/>
        <v>End Season Dinner</v>
      </c>
      <c r="AG190" s="53">
        <f t="shared" si="22"/>
        <v>35</v>
      </c>
    </row>
    <row r="191" spans="3:33">
      <c r="C191" s="53">
        <f>IF(AND('BOQ Cheque'!$E197&lt;&gt;Categories!$A$8,'BOQ Cheque'!$G197&gt;=0),'BOQ Cheque'!$G197,"")</f>
        <v>35</v>
      </c>
      <c r="D191" s="53" t="str">
        <f>IF(AND('BOQ Cheque'!$E197&lt;&gt;Categories!$A$8,'BOQ Cheque'!$G197&lt;=0),'BOQ Cheque'!$G197,"")</f>
        <v/>
      </c>
      <c r="S191" s="1">
        <f>'BOQ Cheque'!A191</f>
        <v>43154</v>
      </c>
      <c r="T191" s="1">
        <f>'BOQ Cheque'!B191</f>
        <v>43154</v>
      </c>
      <c r="U191" s="1" t="s">
        <v>14</v>
      </c>
      <c r="V191" s="1" t="str">
        <f>'BOQ Cheque'!D191</f>
        <v>Dinner - Ranjit Ratnayake partner</v>
      </c>
      <c r="W191" s="1" t="str">
        <f>'BOQ Cheque'!E191</f>
        <v>Social</v>
      </c>
      <c r="X191" s="53" t="str">
        <f>'BOQ Cheque'!I191</f>
        <v>End Season Dinner</v>
      </c>
      <c r="Y191" s="53">
        <f>'BOQ Cheque'!G191</f>
        <v>10</v>
      </c>
      <c r="Z191" s="53">
        <f t="shared" si="16"/>
        <v>10</v>
      </c>
      <c r="AA191" s="53" t="str">
        <f t="shared" si="17"/>
        <v/>
      </c>
      <c r="AF191" s="53" t="str">
        <f t="shared" si="21"/>
        <v>End Season Dinner</v>
      </c>
      <c r="AG191" s="53">
        <f t="shared" si="22"/>
        <v>35</v>
      </c>
    </row>
    <row r="192" spans="3:33">
      <c r="C192" s="53">
        <f>IF(AND('BOQ Cheque'!$E198&lt;&gt;Categories!$A$8,'BOQ Cheque'!$G198&gt;=0),'BOQ Cheque'!$G198,"")</f>
        <v>35</v>
      </c>
      <c r="D192" s="53" t="str">
        <f>IF(AND('BOQ Cheque'!$E198&lt;&gt;Categories!$A$8,'BOQ Cheque'!$G198&lt;=0),'BOQ Cheque'!$G198,"")</f>
        <v/>
      </c>
      <c r="S192" s="1">
        <f>'BOQ Cheque'!A192</f>
        <v>43154</v>
      </c>
      <c r="T192" s="1">
        <f>'BOQ Cheque'!B192</f>
        <v>43154</v>
      </c>
      <c r="U192" s="1" t="s">
        <v>14</v>
      </c>
      <c r="V192" s="1" t="str">
        <f>'BOQ Cheque'!D192</f>
        <v>Dinner - John Sherry</v>
      </c>
      <c r="W192" s="1" t="str">
        <f>'BOQ Cheque'!E192</f>
        <v>Social</v>
      </c>
      <c r="X192" s="53" t="str">
        <f>'BOQ Cheque'!I192</f>
        <v>End Season Dinner</v>
      </c>
      <c r="Y192" s="53">
        <f>'BOQ Cheque'!G192</f>
        <v>35</v>
      </c>
      <c r="Z192" s="53">
        <f t="shared" si="16"/>
        <v>35</v>
      </c>
      <c r="AA192" s="53" t="str">
        <f t="shared" si="17"/>
        <v/>
      </c>
      <c r="AF192" s="53" t="str">
        <f t="shared" si="21"/>
        <v>End Season Dinner</v>
      </c>
      <c r="AG192" s="53">
        <f t="shared" si="22"/>
        <v>35</v>
      </c>
    </row>
    <row r="193" spans="3:33">
      <c r="C193" s="53">
        <f>IF(AND('BOQ Cheque'!$E199&lt;&gt;Categories!$A$8,'BOQ Cheque'!$G199&gt;=0),'BOQ Cheque'!$G199,"")</f>
        <v>35</v>
      </c>
      <c r="D193" s="53" t="str">
        <f>IF(AND('BOQ Cheque'!$E199&lt;&gt;Categories!$A$8,'BOQ Cheque'!$G199&lt;=0),'BOQ Cheque'!$G199,"")</f>
        <v/>
      </c>
      <c r="S193" s="1">
        <f>'BOQ Cheque'!A193</f>
        <v>43154</v>
      </c>
      <c r="T193" s="1">
        <f>'BOQ Cheque'!B193</f>
        <v>43154</v>
      </c>
      <c r="U193" s="1" t="s">
        <v>14</v>
      </c>
      <c r="V193" s="1" t="str">
        <f>'BOQ Cheque'!D193</f>
        <v>Dinner - John Sherry partner</v>
      </c>
      <c r="W193" s="1" t="str">
        <f>'BOQ Cheque'!E193</f>
        <v>Social</v>
      </c>
      <c r="X193" s="53" t="str">
        <f>'BOQ Cheque'!I193</f>
        <v>End Season Dinner</v>
      </c>
      <c r="Y193" s="53">
        <f>'BOQ Cheque'!G193</f>
        <v>10</v>
      </c>
      <c r="Z193" s="53">
        <f t="shared" si="16"/>
        <v>10</v>
      </c>
      <c r="AA193" s="53" t="str">
        <f t="shared" si="17"/>
        <v/>
      </c>
      <c r="AF193" s="53" t="str">
        <f t="shared" si="21"/>
        <v>End Season Dinner</v>
      </c>
      <c r="AG193" s="53">
        <f t="shared" si="22"/>
        <v>10</v>
      </c>
    </row>
    <row r="194" spans="3:33">
      <c r="C194" s="53">
        <f>IF(AND('BOQ Cheque'!$E200&lt;&gt;Categories!$A$8,'BOQ Cheque'!$G200&gt;=0),'BOQ Cheque'!$G200,"")</f>
        <v>10</v>
      </c>
      <c r="D194" s="53" t="str">
        <f>IF(AND('BOQ Cheque'!$E200&lt;&gt;Categories!$A$8,'BOQ Cheque'!$G200&lt;=0),'BOQ Cheque'!$G200,"")</f>
        <v/>
      </c>
      <c r="S194" s="1">
        <f>'BOQ Cheque'!A194</f>
        <v>43157</v>
      </c>
      <c r="T194" s="1">
        <f>'BOQ Cheque'!B194</f>
        <v>43157</v>
      </c>
      <c r="U194" s="1" t="s">
        <v>14</v>
      </c>
      <c r="V194" s="1" t="str">
        <f>'BOQ Cheque'!D194</f>
        <v>Dinner - Jarryd Buscall</v>
      </c>
      <c r="W194" s="1" t="str">
        <f>'BOQ Cheque'!E194</f>
        <v>Social</v>
      </c>
      <c r="X194" s="53" t="str">
        <f>'BOQ Cheque'!I194</f>
        <v>End Season Dinner</v>
      </c>
      <c r="Y194" s="53">
        <f>'BOQ Cheque'!G194</f>
        <v>35</v>
      </c>
      <c r="Z194" s="53">
        <f t="shared" si="16"/>
        <v>35</v>
      </c>
      <c r="AA194" s="53" t="str">
        <f t="shared" si="17"/>
        <v/>
      </c>
      <c r="AF194" s="53" t="str">
        <f t="shared" si="21"/>
        <v>End Season Dinner</v>
      </c>
      <c r="AG194" s="53">
        <f t="shared" si="22"/>
        <v>35</v>
      </c>
    </row>
    <row r="195" spans="3:33">
      <c r="C195" s="53">
        <f>IF(AND('BOQ Cheque'!$E201&lt;&gt;Categories!$A$8,'BOQ Cheque'!$G201&gt;=0),'BOQ Cheque'!$G201,"")</f>
        <v>35</v>
      </c>
      <c r="D195" s="53" t="str">
        <f>IF(AND('BOQ Cheque'!$E201&lt;&gt;Categories!$A$8,'BOQ Cheque'!$G201&lt;=0),'BOQ Cheque'!$G201,"")</f>
        <v/>
      </c>
      <c r="S195" s="1">
        <f>'BOQ Cheque'!A195</f>
        <v>43157</v>
      </c>
      <c r="T195" s="1">
        <f>'BOQ Cheque'!B195</f>
        <v>43157</v>
      </c>
      <c r="U195" s="1" t="s">
        <v>14</v>
      </c>
      <c r="V195" s="1" t="str">
        <f>'BOQ Cheque'!D195</f>
        <v>Dinner - Todd Rann</v>
      </c>
      <c r="W195" s="1" t="str">
        <f>'BOQ Cheque'!E195</f>
        <v>Social</v>
      </c>
      <c r="X195" s="53" t="str">
        <f>'BOQ Cheque'!I195</f>
        <v>End Season Dinner</v>
      </c>
      <c r="Y195" s="53">
        <f>'BOQ Cheque'!G195</f>
        <v>35</v>
      </c>
      <c r="Z195" s="53">
        <f t="shared" ref="Z195:Z258" si="23">IF(Y195&gt;0,Y195,"")</f>
        <v>35</v>
      </c>
      <c r="AA195" s="53" t="str">
        <f t="shared" ref="AA195:AA258" si="24">IF(Y195&lt;=0,Y195,"")</f>
        <v/>
      </c>
      <c r="AF195" s="53" t="str">
        <f t="shared" si="21"/>
        <v>End Season Dinner</v>
      </c>
      <c r="AG195" s="53">
        <f t="shared" si="22"/>
        <v>35</v>
      </c>
    </row>
    <row r="196" spans="3:33">
      <c r="C196" s="53">
        <f>IF(AND('BOQ Cheque'!$E202&lt;&gt;Categories!$A$8,'BOQ Cheque'!$G202&gt;=0),'BOQ Cheque'!$G202,"")</f>
        <v>35</v>
      </c>
      <c r="D196" s="53" t="str">
        <f>IF(AND('BOQ Cheque'!$E202&lt;&gt;Categories!$A$8,'BOQ Cheque'!$G202&lt;=0),'BOQ Cheque'!$G202,"")</f>
        <v/>
      </c>
      <c r="S196" s="1">
        <f>'BOQ Cheque'!A196</f>
        <v>43157</v>
      </c>
      <c r="T196" s="1">
        <f>'BOQ Cheque'!B196</f>
        <v>43157</v>
      </c>
      <c r="U196" s="1" t="s">
        <v>14</v>
      </c>
      <c r="V196" s="1" t="str">
        <f>'BOQ Cheque'!D196</f>
        <v>Dinner - Andrew Micenko</v>
      </c>
      <c r="W196" s="1" t="str">
        <f>'BOQ Cheque'!E196</f>
        <v>Social</v>
      </c>
      <c r="X196" s="53" t="str">
        <f>'BOQ Cheque'!I196</f>
        <v>End Season Dinner</v>
      </c>
      <c r="Y196" s="53">
        <f>'BOQ Cheque'!G196</f>
        <v>35</v>
      </c>
      <c r="Z196" s="53">
        <f t="shared" si="23"/>
        <v>35</v>
      </c>
      <c r="AA196" s="53" t="str">
        <f t="shared" si="24"/>
        <v/>
      </c>
      <c r="AF196" s="53" t="str">
        <f t="shared" si="21"/>
        <v>End Season Dinner</v>
      </c>
      <c r="AG196" s="53">
        <f t="shared" si="22"/>
        <v>10</v>
      </c>
    </row>
    <row r="197" spans="3:33">
      <c r="C197" s="53">
        <f>IF(AND('BOQ Cheque'!$E203&lt;&gt;Categories!$A$8,'BOQ Cheque'!$G203&gt;=0),'BOQ Cheque'!$G203,"")</f>
        <v>10</v>
      </c>
      <c r="D197" s="53" t="str">
        <f>IF(AND('BOQ Cheque'!$E203&lt;&gt;Categories!$A$8,'BOQ Cheque'!$G203&lt;=0),'BOQ Cheque'!$G203,"")</f>
        <v/>
      </c>
      <c r="S197" s="1">
        <f>'BOQ Cheque'!A197</f>
        <v>43157</v>
      </c>
      <c r="T197" s="1">
        <f>'BOQ Cheque'!B197</f>
        <v>43157</v>
      </c>
      <c r="U197" s="1" t="s">
        <v>14</v>
      </c>
      <c r="V197" s="1" t="str">
        <f>'BOQ Cheque'!D197</f>
        <v>Dinner - Stephen Farrell</v>
      </c>
      <c r="W197" s="1" t="str">
        <f>'BOQ Cheque'!E197</f>
        <v>Social</v>
      </c>
      <c r="X197" s="53" t="str">
        <f>'BOQ Cheque'!I197</f>
        <v>End Season Dinner</v>
      </c>
      <c r="Y197" s="53">
        <f>'BOQ Cheque'!G197</f>
        <v>35</v>
      </c>
      <c r="Z197" s="53">
        <f t="shared" si="23"/>
        <v>35</v>
      </c>
      <c r="AA197" s="53" t="str">
        <f t="shared" si="24"/>
        <v/>
      </c>
      <c r="AF197" s="53" t="str">
        <f t="shared" si="21"/>
        <v>End Season Dinner</v>
      </c>
      <c r="AG197" s="53">
        <f t="shared" si="22"/>
        <v>35</v>
      </c>
    </row>
    <row r="198" spans="3:33">
      <c r="C198" s="53">
        <f>IF(AND('BOQ Cheque'!$E204&lt;&gt;Categories!$A$8,'BOQ Cheque'!$G204&gt;=0),'BOQ Cheque'!$G204,"")</f>
        <v>35</v>
      </c>
      <c r="D198" s="53" t="str">
        <f>IF(AND('BOQ Cheque'!$E204&lt;&gt;Categories!$A$8,'BOQ Cheque'!$G204&lt;=0),'BOQ Cheque'!$G204,"")</f>
        <v/>
      </c>
      <c r="S198" s="1">
        <f>'BOQ Cheque'!A198</f>
        <v>43157</v>
      </c>
      <c r="T198" s="1">
        <f>'BOQ Cheque'!B198</f>
        <v>43157</v>
      </c>
      <c r="U198" s="1" t="s">
        <v>14</v>
      </c>
      <c r="V198" s="1" t="str">
        <f>'BOQ Cheque'!D198</f>
        <v>Dinner - Jamie Thomas</v>
      </c>
      <c r="W198" s="1" t="str">
        <f>'BOQ Cheque'!E198</f>
        <v>Social</v>
      </c>
      <c r="X198" s="53" t="str">
        <f>'BOQ Cheque'!I198</f>
        <v>End Season Dinner</v>
      </c>
      <c r="Y198" s="53">
        <f>'BOQ Cheque'!G198</f>
        <v>35</v>
      </c>
      <c r="Z198" s="53">
        <f t="shared" si="23"/>
        <v>35</v>
      </c>
      <c r="AA198" s="53" t="str">
        <f t="shared" si="24"/>
        <v/>
      </c>
      <c r="AF198" s="53" t="str">
        <f t="shared" si="21"/>
        <v>End Season Dinner</v>
      </c>
      <c r="AG198" s="53">
        <f t="shared" si="22"/>
        <v>10</v>
      </c>
    </row>
    <row r="199" spans="3:33">
      <c r="C199" s="53">
        <f>IF(AND('BOQ Cheque'!$E205&lt;&gt;Categories!$A$8,'BOQ Cheque'!$G205&gt;=0),'BOQ Cheque'!$G205,"")</f>
        <v>10</v>
      </c>
      <c r="D199" s="53" t="str">
        <f>IF(AND('BOQ Cheque'!$E205&lt;&gt;Categories!$A$8,'BOQ Cheque'!$G205&lt;=0),'BOQ Cheque'!$G205,"")</f>
        <v/>
      </c>
      <c r="S199" s="1">
        <f>'BOQ Cheque'!A199</f>
        <v>43157</v>
      </c>
      <c r="T199" s="1">
        <f>'BOQ Cheque'!B199</f>
        <v>43157</v>
      </c>
      <c r="U199" s="1" t="s">
        <v>14</v>
      </c>
      <c r="V199" s="1" t="str">
        <f>'BOQ Cheque'!D199</f>
        <v>Dinner - Mahesh Gopukuttan</v>
      </c>
      <c r="W199" s="1" t="str">
        <f>'BOQ Cheque'!E199</f>
        <v>Social</v>
      </c>
      <c r="X199" s="53" t="str">
        <f>'BOQ Cheque'!I199</f>
        <v>End Season Dinner</v>
      </c>
      <c r="Y199" s="53">
        <f>'BOQ Cheque'!G199</f>
        <v>35</v>
      </c>
      <c r="Z199" s="53">
        <f t="shared" si="23"/>
        <v>35</v>
      </c>
      <c r="AA199" s="53" t="str">
        <f t="shared" si="24"/>
        <v/>
      </c>
      <c r="AF199" s="53" t="str">
        <f t="shared" si="21"/>
        <v>End Season Dinner</v>
      </c>
      <c r="AG199" s="53">
        <f t="shared" si="22"/>
        <v>35</v>
      </c>
    </row>
    <row r="200" spans="3:33">
      <c r="C200" s="53">
        <f>IF(AND('BOQ Cheque'!$E206&lt;&gt;Categories!$A$8,'BOQ Cheque'!$G206&gt;=0),'BOQ Cheque'!$G206,"")</f>
        <v>35</v>
      </c>
      <c r="D200" s="53" t="str">
        <f>IF(AND('BOQ Cheque'!$E206&lt;&gt;Categories!$A$8,'BOQ Cheque'!$G206&lt;=0),'BOQ Cheque'!$G206,"")</f>
        <v/>
      </c>
      <c r="S200" s="1">
        <f>'BOQ Cheque'!A200</f>
        <v>43157</v>
      </c>
      <c r="T200" s="1">
        <f>'BOQ Cheque'!B200</f>
        <v>43157</v>
      </c>
      <c r="U200" s="1" t="s">
        <v>14</v>
      </c>
      <c r="V200" s="1" t="str">
        <f>'BOQ Cheque'!D200</f>
        <v>Dinner - Mahesh Gopukuttan partner</v>
      </c>
      <c r="W200" s="1" t="str">
        <f>'BOQ Cheque'!E200</f>
        <v>Social</v>
      </c>
      <c r="X200" s="53" t="str">
        <f>'BOQ Cheque'!I200</f>
        <v>End Season Dinner</v>
      </c>
      <c r="Y200" s="53">
        <f>'BOQ Cheque'!G200</f>
        <v>10</v>
      </c>
      <c r="Z200" s="53">
        <f t="shared" si="23"/>
        <v>10</v>
      </c>
      <c r="AA200" s="53" t="str">
        <f t="shared" si="24"/>
        <v/>
      </c>
      <c r="AF200" s="53" t="str">
        <f t="shared" si="21"/>
        <v>End Season Dinner</v>
      </c>
      <c r="AG200" s="53">
        <f t="shared" si="22"/>
        <v>10</v>
      </c>
    </row>
    <row r="201" spans="3:33">
      <c r="C201" s="53">
        <f>IF(AND('BOQ Cheque'!$E207&lt;&gt;Categories!$A$8,'BOQ Cheque'!$G207&gt;=0),'BOQ Cheque'!$G207,"")</f>
        <v>10</v>
      </c>
      <c r="D201" s="53" t="str">
        <f>IF(AND('BOQ Cheque'!$E207&lt;&gt;Categories!$A$8,'BOQ Cheque'!$G207&lt;=0),'BOQ Cheque'!$G207,"")</f>
        <v/>
      </c>
      <c r="S201" s="1">
        <f>'BOQ Cheque'!A201</f>
        <v>43157</v>
      </c>
      <c r="T201" s="1">
        <f>'BOQ Cheque'!B201</f>
        <v>43157</v>
      </c>
      <c r="U201" s="1" t="s">
        <v>14</v>
      </c>
      <c r="V201" s="1" t="str">
        <f>'BOQ Cheque'!D201</f>
        <v>Dinner - David Campbell</v>
      </c>
      <c r="W201" s="1" t="str">
        <f>'BOQ Cheque'!E201</f>
        <v>Social</v>
      </c>
      <c r="X201" s="53" t="str">
        <f>'BOQ Cheque'!I201</f>
        <v>End Season Dinner</v>
      </c>
      <c r="Y201" s="53">
        <f>'BOQ Cheque'!G201</f>
        <v>35</v>
      </c>
      <c r="Z201" s="53">
        <f t="shared" si="23"/>
        <v>35</v>
      </c>
      <c r="AA201" s="53" t="str">
        <f t="shared" si="24"/>
        <v/>
      </c>
      <c r="AF201" s="53" t="str">
        <f t="shared" si="21"/>
        <v>End Season Dinner</v>
      </c>
      <c r="AG201" s="53">
        <f t="shared" si="22"/>
        <v>35</v>
      </c>
    </row>
    <row r="202" spans="3:33">
      <c r="C202" s="53">
        <f>IF(AND('BOQ Cheque'!$E208&lt;&gt;Categories!$A$8,'BOQ Cheque'!$G208&gt;=0),'BOQ Cheque'!$G208,"")</f>
        <v>35</v>
      </c>
      <c r="D202" s="53" t="str">
        <f>IF(AND('BOQ Cheque'!$E208&lt;&gt;Categories!$A$8,'BOQ Cheque'!$G208&lt;=0),'BOQ Cheque'!$G208,"")</f>
        <v/>
      </c>
      <c r="S202" s="1">
        <f>'BOQ Cheque'!A202</f>
        <v>43157</v>
      </c>
      <c r="T202" s="1">
        <f>'BOQ Cheque'!B202</f>
        <v>43157</v>
      </c>
      <c r="U202" s="1" t="s">
        <v>14</v>
      </c>
      <c r="V202" s="1" t="str">
        <f>'BOQ Cheque'!D202</f>
        <v>Dinner - Colin Ogilvie</v>
      </c>
      <c r="W202" s="1" t="str">
        <f>'BOQ Cheque'!E202</f>
        <v>Social</v>
      </c>
      <c r="X202" s="53" t="str">
        <f>'BOQ Cheque'!I202</f>
        <v>End Season Dinner</v>
      </c>
      <c r="Y202" s="53">
        <f>'BOQ Cheque'!G202</f>
        <v>35</v>
      </c>
      <c r="Z202" s="53">
        <f t="shared" si="23"/>
        <v>35</v>
      </c>
      <c r="AA202" s="53" t="str">
        <f t="shared" si="24"/>
        <v/>
      </c>
      <c r="AF202" s="53" t="str">
        <f t="shared" si="21"/>
        <v>End Season Dinner</v>
      </c>
      <c r="AG202" s="53">
        <f t="shared" si="22"/>
        <v>35</v>
      </c>
    </row>
    <row r="203" spans="3:33">
      <c r="C203" s="53">
        <f>IF(AND('BOQ Cheque'!$E209&lt;&gt;Categories!$A$8,'BOQ Cheque'!$G209&gt;=0),'BOQ Cheque'!$G209,"")</f>
        <v>35</v>
      </c>
      <c r="D203" s="53" t="str">
        <f>IF(AND('BOQ Cheque'!$E209&lt;&gt;Categories!$A$8,'BOQ Cheque'!$G209&lt;=0),'BOQ Cheque'!$G209,"")</f>
        <v/>
      </c>
      <c r="S203" s="1">
        <f>'BOQ Cheque'!A203</f>
        <v>43157</v>
      </c>
      <c r="T203" s="1">
        <f>'BOQ Cheque'!B203</f>
        <v>43157</v>
      </c>
      <c r="U203" s="1" t="s">
        <v>14</v>
      </c>
      <c r="V203" s="1" t="str">
        <f>'BOQ Cheque'!D203</f>
        <v>Dinner - Colin Ogilvie partner</v>
      </c>
      <c r="W203" s="1" t="str">
        <f>'BOQ Cheque'!E203</f>
        <v>Social</v>
      </c>
      <c r="X203" s="53" t="str">
        <f>'BOQ Cheque'!I203</f>
        <v>End Season Dinner</v>
      </c>
      <c r="Y203" s="53">
        <f>'BOQ Cheque'!G203</f>
        <v>10</v>
      </c>
      <c r="Z203" s="53">
        <f t="shared" si="23"/>
        <v>10</v>
      </c>
      <c r="AA203" s="53" t="str">
        <f t="shared" si="24"/>
        <v/>
      </c>
      <c r="AF203" s="53" t="str">
        <f t="shared" si="21"/>
        <v>End Season Dinner</v>
      </c>
      <c r="AG203" s="53">
        <f t="shared" si="22"/>
        <v>10</v>
      </c>
    </row>
    <row r="204" spans="3:33">
      <c r="C204" s="53">
        <f>IF(AND('BOQ Cheque'!$E210&lt;&gt;Categories!$A$8,'BOQ Cheque'!$G210&gt;=0),'BOQ Cheque'!$G210,"")</f>
        <v>10</v>
      </c>
      <c r="D204" s="53" t="str">
        <f>IF(AND('BOQ Cheque'!$E210&lt;&gt;Categories!$A$8,'BOQ Cheque'!$G210&lt;=0),'BOQ Cheque'!$G210,"")</f>
        <v/>
      </c>
      <c r="S204" s="1">
        <f>'BOQ Cheque'!A204</f>
        <v>43157</v>
      </c>
      <c r="T204" s="1">
        <f>'BOQ Cheque'!B204</f>
        <v>43157</v>
      </c>
      <c r="U204" s="1" t="s">
        <v>14</v>
      </c>
      <c r="V204" s="1" t="str">
        <f>'BOQ Cheque'!D204</f>
        <v>Dinner - John Gartner</v>
      </c>
      <c r="W204" s="1" t="str">
        <f>'BOQ Cheque'!E204</f>
        <v>Social</v>
      </c>
      <c r="X204" s="53" t="str">
        <f>'BOQ Cheque'!I204</f>
        <v>End Season Dinner</v>
      </c>
      <c r="Y204" s="53">
        <f>'BOQ Cheque'!G204</f>
        <v>35</v>
      </c>
      <c r="Z204" s="53">
        <f t="shared" si="23"/>
        <v>35</v>
      </c>
      <c r="AA204" s="53" t="str">
        <f t="shared" si="24"/>
        <v/>
      </c>
      <c r="AF204" s="53" t="str">
        <f t="shared" si="21"/>
        <v>End Season Dinner</v>
      </c>
      <c r="AG204" s="53">
        <f t="shared" si="22"/>
        <v>35</v>
      </c>
    </row>
    <row r="205" spans="3:33">
      <c r="C205" s="53">
        <f>IF(AND('BOQ Cheque'!$E211&lt;&gt;Categories!$A$8,'BOQ Cheque'!$G211&gt;=0),'BOQ Cheque'!$G211,"")</f>
        <v>35</v>
      </c>
      <c r="D205" s="53" t="str">
        <f>IF(AND('BOQ Cheque'!$E211&lt;&gt;Categories!$A$8,'BOQ Cheque'!$G211&lt;=0),'BOQ Cheque'!$G211,"")</f>
        <v/>
      </c>
      <c r="S205" s="1">
        <f>'BOQ Cheque'!A205</f>
        <v>43157</v>
      </c>
      <c r="T205" s="1">
        <f>'BOQ Cheque'!B205</f>
        <v>43157</v>
      </c>
      <c r="U205" s="1" t="s">
        <v>14</v>
      </c>
      <c r="V205" s="1" t="str">
        <f>'BOQ Cheque'!D205</f>
        <v>Dinner - John Gartner partner</v>
      </c>
      <c r="W205" s="1" t="str">
        <f>'BOQ Cheque'!E205</f>
        <v>Social</v>
      </c>
      <c r="X205" s="53" t="str">
        <f>'BOQ Cheque'!I205</f>
        <v>End Season Dinner</v>
      </c>
      <c r="Y205" s="53">
        <f>'BOQ Cheque'!G205</f>
        <v>10</v>
      </c>
      <c r="Z205" s="53">
        <f t="shared" si="23"/>
        <v>10</v>
      </c>
      <c r="AA205" s="53" t="str">
        <f t="shared" si="24"/>
        <v/>
      </c>
      <c r="AF205" s="53" t="str">
        <f t="shared" si="21"/>
        <v>End Season Dinner</v>
      </c>
      <c r="AG205" s="53">
        <f t="shared" si="22"/>
        <v>10</v>
      </c>
    </row>
    <row r="206" spans="3:33">
      <c r="C206" s="53">
        <f>IF(AND('BOQ Cheque'!$E212&lt;&gt;Categories!$A$8,'BOQ Cheque'!$G212&gt;=0),'BOQ Cheque'!$G212,"")</f>
        <v>10</v>
      </c>
      <c r="D206" s="53" t="str">
        <f>IF(AND('BOQ Cheque'!$E212&lt;&gt;Categories!$A$8,'BOQ Cheque'!$G212&lt;=0),'BOQ Cheque'!$G212,"")</f>
        <v/>
      </c>
      <c r="S206" s="1">
        <f>'BOQ Cheque'!A206</f>
        <v>43157</v>
      </c>
      <c r="T206" s="1">
        <f>'BOQ Cheque'!B206</f>
        <v>43157</v>
      </c>
      <c r="U206" s="1" t="s">
        <v>14</v>
      </c>
      <c r="V206" s="1" t="str">
        <f>'BOQ Cheque'!D206</f>
        <v>Dinner - James Hewitt</v>
      </c>
      <c r="W206" s="1" t="str">
        <f>'BOQ Cheque'!E206</f>
        <v>Social</v>
      </c>
      <c r="X206" s="53" t="str">
        <f>'BOQ Cheque'!I206</f>
        <v>End Season Dinner</v>
      </c>
      <c r="Y206" s="53">
        <f>'BOQ Cheque'!G206</f>
        <v>35</v>
      </c>
      <c r="Z206" s="53">
        <f t="shared" si="23"/>
        <v>35</v>
      </c>
      <c r="AA206" s="53" t="str">
        <f t="shared" si="24"/>
        <v/>
      </c>
      <c r="AF206" s="53" t="str">
        <f t="shared" si="21"/>
        <v>End Season Dinner</v>
      </c>
      <c r="AG206" s="53">
        <f t="shared" si="22"/>
        <v>35</v>
      </c>
    </row>
    <row r="207" spans="3:33">
      <c r="C207" s="53">
        <f>IF(AND('BOQ Cheque'!$E213&lt;&gt;Categories!$A$8,'BOQ Cheque'!$G213&gt;=0),'BOQ Cheque'!$G213,"")</f>
        <v>35</v>
      </c>
      <c r="D207" s="53" t="str">
        <f>IF(AND('BOQ Cheque'!$E213&lt;&gt;Categories!$A$8,'BOQ Cheque'!$G213&lt;=0),'BOQ Cheque'!$G213,"")</f>
        <v/>
      </c>
      <c r="S207" s="1">
        <f>'BOQ Cheque'!A207</f>
        <v>43157</v>
      </c>
      <c r="T207" s="1">
        <f>'BOQ Cheque'!B207</f>
        <v>43157</v>
      </c>
      <c r="U207" s="1" t="s">
        <v>14</v>
      </c>
      <c r="V207" s="1" t="str">
        <f>'BOQ Cheque'!D207</f>
        <v>Dinner - James Hewitt partner</v>
      </c>
      <c r="W207" s="1" t="str">
        <f>'BOQ Cheque'!E207</f>
        <v>Social</v>
      </c>
      <c r="X207" s="53" t="str">
        <f>'BOQ Cheque'!I207</f>
        <v>End Season Dinner</v>
      </c>
      <c r="Y207" s="53">
        <f>'BOQ Cheque'!G207</f>
        <v>10</v>
      </c>
      <c r="Z207" s="53">
        <f t="shared" si="23"/>
        <v>10</v>
      </c>
      <c r="AA207" s="53" t="str">
        <f t="shared" si="24"/>
        <v/>
      </c>
      <c r="AF207" s="53" t="str">
        <f t="shared" si="21"/>
        <v>End Season Dinner</v>
      </c>
      <c r="AG207" s="53">
        <f t="shared" si="22"/>
        <v>35</v>
      </c>
    </row>
    <row r="208" spans="3:33">
      <c r="C208" s="53">
        <f>IF(AND('BOQ Cheque'!$E214&lt;&gt;Categories!$A$8,'BOQ Cheque'!$G214&gt;=0),'BOQ Cheque'!$G214,"")</f>
        <v>35</v>
      </c>
      <c r="D208" s="53" t="str">
        <f>IF(AND('BOQ Cheque'!$E214&lt;&gt;Categories!$A$8,'BOQ Cheque'!$G214&lt;=0),'BOQ Cheque'!$G214,"")</f>
        <v/>
      </c>
      <c r="S208" s="1">
        <f>'BOQ Cheque'!A208</f>
        <v>43157</v>
      </c>
      <c r="T208" s="1">
        <f>'BOQ Cheque'!B208</f>
        <v>43157</v>
      </c>
      <c r="U208" s="1" t="s">
        <v>14</v>
      </c>
      <c r="V208" s="1" t="str">
        <f>'BOQ Cheque'!D208</f>
        <v>Dinner - Ashlee Kovalevs</v>
      </c>
      <c r="W208" s="1" t="str">
        <f>'BOQ Cheque'!E208</f>
        <v>Social</v>
      </c>
      <c r="X208" s="53" t="str">
        <f>'BOQ Cheque'!I208</f>
        <v>End Season Dinner</v>
      </c>
      <c r="Y208" s="53">
        <f>'BOQ Cheque'!G208</f>
        <v>35</v>
      </c>
      <c r="Z208" s="53">
        <f t="shared" si="23"/>
        <v>35</v>
      </c>
      <c r="AA208" s="53" t="str">
        <f t="shared" si="24"/>
        <v/>
      </c>
      <c r="AF208" s="53" t="str">
        <f t="shared" si="21"/>
        <v>End Season Dinner</v>
      </c>
      <c r="AG208" s="53">
        <f t="shared" si="22"/>
        <v>35</v>
      </c>
    </row>
    <row r="209" spans="3:33">
      <c r="C209" s="53">
        <f>IF(AND('BOQ Cheque'!$E215&lt;&gt;Categories!$A$8,'BOQ Cheque'!$G215&gt;=0),'BOQ Cheque'!$G215,"")</f>
        <v>35</v>
      </c>
      <c r="D209" s="53" t="str">
        <f>IF(AND('BOQ Cheque'!$E215&lt;&gt;Categories!$A$8,'BOQ Cheque'!$G215&lt;=0),'BOQ Cheque'!$G215,"")</f>
        <v/>
      </c>
      <c r="S209" s="1">
        <f>'BOQ Cheque'!A209</f>
        <v>43157</v>
      </c>
      <c r="T209" s="1">
        <f>'BOQ Cheque'!B209</f>
        <v>43157</v>
      </c>
      <c r="U209" s="1" t="s">
        <v>14</v>
      </c>
      <c r="V209" s="1" t="str">
        <f>'BOQ Cheque'!D209</f>
        <v>Dinner - Michael Kovalevs</v>
      </c>
      <c r="W209" s="1" t="str">
        <f>'BOQ Cheque'!E209</f>
        <v>Social</v>
      </c>
      <c r="X209" s="53" t="str">
        <f>'BOQ Cheque'!I209</f>
        <v>End Season Dinner</v>
      </c>
      <c r="Y209" s="53">
        <f>'BOQ Cheque'!G209</f>
        <v>35</v>
      </c>
      <c r="Z209" s="53">
        <f t="shared" si="23"/>
        <v>35</v>
      </c>
      <c r="AA209" s="53" t="str">
        <f t="shared" si="24"/>
        <v/>
      </c>
      <c r="AF209" s="53" t="str">
        <f t="shared" si="21"/>
        <v>End Season Dinner</v>
      </c>
      <c r="AG209" s="53">
        <f t="shared" si="22"/>
        <v>35</v>
      </c>
    </row>
    <row r="210" spans="3:33">
      <c r="C210" s="53">
        <f>IF(AND('BOQ Cheque'!$E216&lt;&gt;Categories!$A$8,'BOQ Cheque'!$G216&gt;=0),'BOQ Cheque'!$G216,"")</f>
        <v>35</v>
      </c>
      <c r="D210" s="53" t="str">
        <f>IF(AND('BOQ Cheque'!$E216&lt;&gt;Categories!$A$8,'BOQ Cheque'!$G216&lt;=0),'BOQ Cheque'!$G216,"")</f>
        <v/>
      </c>
      <c r="S210" s="1">
        <f>'BOQ Cheque'!A210</f>
        <v>43157</v>
      </c>
      <c r="T210" s="1">
        <f>'BOQ Cheque'!B210</f>
        <v>43157</v>
      </c>
      <c r="U210" s="1" t="s">
        <v>14</v>
      </c>
      <c r="V210" s="1" t="str">
        <f>'BOQ Cheque'!D210</f>
        <v>Dinner - Michael Kovalevs partner</v>
      </c>
      <c r="W210" s="1" t="str">
        <f>'BOQ Cheque'!E210</f>
        <v>Social</v>
      </c>
      <c r="X210" s="53" t="str">
        <f>'BOQ Cheque'!I210</f>
        <v>End Season Dinner</v>
      </c>
      <c r="Y210" s="53">
        <f>'BOQ Cheque'!G210</f>
        <v>10</v>
      </c>
      <c r="Z210" s="53">
        <f t="shared" si="23"/>
        <v>10</v>
      </c>
      <c r="AA210" s="53" t="str">
        <f t="shared" si="24"/>
        <v/>
      </c>
      <c r="AF210" s="53" t="str">
        <f t="shared" si="21"/>
        <v>End Season Dinner</v>
      </c>
      <c r="AG210" s="53">
        <f t="shared" si="22"/>
        <v>35</v>
      </c>
    </row>
    <row r="211" spans="3:33">
      <c r="C211" s="53">
        <f>IF(AND('BOQ Cheque'!$E217&lt;&gt;Categories!$A$8,'BOQ Cheque'!$G217&gt;=0),'BOQ Cheque'!$G217,"")</f>
        <v>35</v>
      </c>
      <c r="D211" s="53" t="str">
        <f>IF(AND('BOQ Cheque'!$E217&lt;&gt;Categories!$A$8,'BOQ Cheque'!$G217&lt;=0),'BOQ Cheque'!$G217,"")</f>
        <v/>
      </c>
      <c r="S211" s="1">
        <f>'BOQ Cheque'!A211</f>
        <v>43158</v>
      </c>
      <c r="T211" s="1">
        <f>'BOQ Cheque'!B211</f>
        <v>43158</v>
      </c>
      <c r="U211" s="1" t="s">
        <v>14</v>
      </c>
      <c r="V211" s="1" t="str">
        <f>'BOQ Cheque'!D211</f>
        <v>Dinner - Glenn Morgan</v>
      </c>
      <c r="W211" s="1" t="str">
        <f>'BOQ Cheque'!E211</f>
        <v>Social</v>
      </c>
      <c r="X211" s="53" t="str">
        <f>'BOQ Cheque'!I211</f>
        <v>End Season Dinner</v>
      </c>
      <c r="Y211" s="53">
        <f>'BOQ Cheque'!G211</f>
        <v>35</v>
      </c>
      <c r="Z211" s="53">
        <f t="shared" si="23"/>
        <v>35</v>
      </c>
      <c r="AA211" s="53" t="str">
        <f t="shared" si="24"/>
        <v/>
      </c>
      <c r="AF211" s="53" t="str">
        <f t="shared" si="21"/>
        <v>End Season Dinner</v>
      </c>
      <c r="AG211" s="53">
        <f t="shared" si="22"/>
        <v>35</v>
      </c>
    </row>
    <row r="212" spans="3:33">
      <c r="C212" s="53">
        <f>IF(AND('BOQ Cheque'!$E218&lt;&gt;Categories!$A$8,'BOQ Cheque'!$G218&gt;=0),'BOQ Cheque'!$G218,"")</f>
        <v>35</v>
      </c>
      <c r="D212" s="53" t="str">
        <f>IF(AND('BOQ Cheque'!$E218&lt;&gt;Categories!$A$8,'BOQ Cheque'!$G218&lt;=0),'BOQ Cheque'!$G218,"")</f>
        <v/>
      </c>
      <c r="S212" s="1">
        <f>'BOQ Cheque'!A212</f>
        <v>43158</v>
      </c>
      <c r="T212" s="1">
        <f>'BOQ Cheque'!B212</f>
        <v>43158</v>
      </c>
      <c r="U212" s="1" t="s">
        <v>14</v>
      </c>
      <c r="V212" s="1" t="str">
        <f>'BOQ Cheque'!D212</f>
        <v>Dinner - Glenn Morgan partner</v>
      </c>
      <c r="W212" s="1" t="str">
        <f>'BOQ Cheque'!E212</f>
        <v>Social</v>
      </c>
      <c r="X212" s="53" t="str">
        <f>'BOQ Cheque'!I212</f>
        <v>End Season Dinner</v>
      </c>
      <c r="Y212" s="53">
        <f>'BOQ Cheque'!G212</f>
        <v>10</v>
      </c>
      <c r="Z212" s="53">
        <f t="shared" si="23"/>
        <v>10</v>
      </c>
      <c r="AA212" s="53" t="str">
        <f t="shared" si="24"/>
        <v/>
      </c>
      <c r="AF212" s="53" t="str">
        <f t="shared" si="21"/>
        <v>End Season Dinner</v>
      </c>
      <c r="AG212" s="53">
        <f t="shared" si="22"/>
        <v>35</v>
      </c>
    </row>
    <row r="213" spans="3:33">
      <c r="C213" s="53">
        <f>IF(AND('BOQ Cheque'!$E219&lt;&gt;Categories!$A$8,'BOQ Cheque'!$G219&gt;=0),'BOQ Cheque'!$G219,"")</f>
        <v>35</v>
      </c>
      <c r="D213" s="53" t="str">
        <f>IF(AND('BOQ Cheque'!$E219&lt;&gt;Categories!$A$8,'BOQ Cheque'!$G219&lt;=0),'BOQ Cheque'!$G219,"")</f>
        <v/>
      </c>
      <c r="S213" s="1">
        <f>'BOQ Cheque'!A213</f>
        <v>43158</v>
      </c>
      <c r="T213" s="1">
        <f>'BOQ Cheque'!B213</f>
        <v>43158</v>
      </c>
      <c r="U213" s="1" t="s">
        <v>14</v>
      </c>
      <c r="V213" s="1" t="str">
        <f>'BOQ Cheque'!D213</f>
        <v>Dinner - Stephen Lamb</v>
      </c>
      <c r="W213" s="1" t="str">
        <f>'BOQ Cheque'!E213</f>
        <v>Social</v>
      </c>
      <c r="X213" s="53" t="str">
        <f>'BOQ Cheque'!I213</f>
        <v>End Season Dinner</v>
      </c>
      <c r="Y213" s="53">
        <f>'BOQ Cheque'!G213</f>
        <v>35</v>
      </c>
      <c r="Z213" s="53">
        <f t="shared" si="23"/>
        <v>35</v>
      </c>
      <c r="AA213" s="53" t="str">
        <f t="shared" si="24"/>
        <v/>
      </c>
      <c r="AF213" s="53" t="str">
        <f t="shared" si="21"/>
        <v>Interest</v>
      </c>
      <c r="AG213" s="53">
        <f t="shared" si="22"/>
        <v>0.3</v>
      </c>
    </row>
    <row r="214" spans="3:33">
      <c r="C214" s="53">
        <f>IF(AND('BOQ Cheque'!$E220&lt;&gt;Categories!$A$8,'BOQ Cheque'!$G220&gt;=0),'BOQ Cheque'!$G220,"")</f>
        <v>0.3</v>
      </c>
      <c r="D214" s="53" t="str">
        <f>IF(AND('BOQ Cheque'!$E220&lt;&gt;Categories!$A$8,'BOQ Cheque'!$G220&lt;=0),'BOQ Cheque'!$G220,"")</f>
        <v/>
      </c>
      <c r="S214" s="1">
        <f>'BOQ Cheque'!A214</f>
        <v>43158</v>
      </c>
      <c r="T214" s="1">
        <f>'BOQ Cheque'!B214</f>
        <v>43158</v>
      </c>
      <c r="U214" s="1" t="s">
        <v>14</v>
      </c>
      <c r="V214" s="1" t="str">
        <f>'BOQ Cheque'!D214</f>
        <v>Dinner - Nick Walters</v>
      </c>
      <c r="W214" s="1" t="str">
        <f>'BOQ Cheque'!E214</f>
        <v>Social</v>
      </c>
      <c r="X214" s="53" t="str">
        <f>'BOQ Cheque'!I214</f>
        <v>End Season Dinner</v>
      </c>
      <c r="Y214" s="53">
        <f>'BOQ Cheque'!G214</f>
        <v>35</v>
      </c>
      <c r="Z214" s="53">
        <f t="shared" si="23"/>
        <v>35</v>
      </c>
      <c r="AA214" s="53" t="str">
        <f t="shared" si="24"/>
        <v/>
      </c>
      <c r="AF214" s="53" t="str">
        <f t="shared" si="21"/>
        <v>End Season Dinner</v>
      </c>
      <c r="AG214" s="53">
        <f t="shared" si="22"/>
        <v>35</v>
      </c>
    </row>
    <row r="215" spans="3:33">
      <c r="C215" s="53">
        <f>IF(AND('BOQ Cheque'!$E221&lt;&gt;Categories!$A$8,'BOQ Cheque'!$G221&gt;=0),'BOQ Cheque'!$G221,"")</f>
        <v>35</v>
      </c>
      <c r="D215" s="53" t="str">
        <f>IF(AND('BOQ Cheque'!$E221&lt;&gt;Categories!$A$8,'BOQ Cheque'!$G221&lt;=0),'BOQ Cheque'!$G221,"")</f>
        <v/>
      </c>
      <c r="S215" s="1">
        <f>'BOQ Cheque'!A215</f>
        <v>43158</v>
      </c>
      <c r="T215" s="1">
        <f>'BOQ Cheque'!B215</f>
        <v>43158</v>
      </c>
      <c r="U215" s="1" t="s">
        <v>14</v>
      </c>
      <c r="V215" s="1" t="str">
        <f>'BOQ Cheque'!D215</f>
        <v>Dinner - Kate Holloman</v>
      </c>
      <c r="W215" s="1" t="str">
        <f>'BOQ Cheque'!E215</f>
        <v>Social</v>
      </c>
      <c r="X215" s="53" t="str">
        <f>'BOQ Cheque'!I215</f>
        <v>End Season Dinner</v>
      </c>
      <c r="Y215" s="53">
        <f>'BOQ Cheque'!G215</f>
        <v>35</v>
      </c>
      <c r="Z215" s="53">
        <f t="shared" si="23"/>
        <v>35</v>
      </c>
      <c r="AA215" s="53" t="str">
        <f t="shared" si="24"/>
        <v/>
      </c>
      <c r="AF215" s="53" t="str">
        <f t="shared" si="21"/>
        <v>End Season Dinner</v>
      </c>
      <c r="AG215" s="53">
        <f t="shared" si="22"/>
        <v>10</v>
      </c>
    </row>
    <row r="216" spans="3:33">
      <c r="C216" s="53">
        <f>IF(AND('BOQ Cheque'!$E222&lt;&gt;Categories!$A$8,'BOQ Cheque'!$G222&gt;=0),'BOQ Cheque'!$G222,"")</f>
        <v>10</v>
      </c>
      <c r="D216" s="53" t="str">
        <f>IF(AND('BOQ Cheque'!$E222&lt;&gt;Categories!$A$8,'BOQ Cheque'!$G222&lt;=0),'BOQ Cheque'!$G222,"")</f>
        <v/>
      </c>
      <c r="S216" s="1">
        <f>'BOQ Cheque'!A216</f>
        <v>43158</v>
      </c>
      <c r="T216" s="1">
        <f>'BOQ Cheque'!B216</f>
        <v>43158</v>
      </c>
      <c r="U216" s="1" t="s">
        <v>14</v>
      </c>
      <c r="V216" s="1" t="str">
        <f>'BOQ Cheque'!D216</f>
        <v>Dinner - Shrikant Ramadurg</v>
      </c>
      <c r="W216" s="1" t="str">
        <f>'BOQ Cheque'!E216</f>
        <v>Social</v>
      </c>
      <c r="X216" s="53" t="str">
        <f>'BOQ Cheque'!I216</f>
        <v>End Season Dinner</v>
      </c>
      <c r="Y216" s="53">
        <f>'BOQ Cheque'!G216</f>
        <v>35</v>
      </c>
      <c r="Z216" s="53">
        <f t="shared" si="23"/>
        <v>35</v>
      </c>
      <c r="AA216" s="53" t="str">
        <f t="shared" si="24"/>
        <v/>
      </c>
      <c r="AF216" s="53" t="str">
        <f t="shared" si="21"/>
        <v>Miscellaneous</v>
      </c>
      <c r="AG216" s="53">
        <f t="shared" si="22"/>
        <v>-41.1</v>
      </c>
    </row>
    <row r="217" spans="3:33">
      <c r="C217" s="53" t="str">
        <f>IF(AND('BOQ Cheque'!$E223&lt;&gt;Categories!$A$8,'BOQ Cheque'!$G223&gt;=0),'BOQ Cheque'!$G223,"")</f>
        <v/>
      </c>
      <c r="D217" s="53">
        <f>IF(AND('BOQ Cheque'!$E223&lt;&gt;Categories!$A$8,'BOQ Cheque'!$G223&lt;=0),'BOQ Cheque'!$G223,"")</f>
        <v>-41.1</v>
      </c>
      <c r="S217" s="1">
        <f>'BOQ Cheque'!A217</f>
        <v>43158</v>
      </c>
      <c r="T217" s="1">
        <f>'BOQ Cheque'!B217</f>
        <v>43158</v>
      </c>
      <c r="U217" s="1" t="s">
        <v>14</v>
      </c>
      <c r="V217" s="1" t="str">
        <f>'BOQ Cheque'!D217</f>
        <v>Dinner - Sean Ayres</v>
      </c>
      <c r="W217" s="1" t="str">
        <f>'BOQ Cheque'!E217</f>
        <v>Social</v>
      </c>
      <c r="X217" s="53" t="str">
        <f>'BOQ Cheque'!I217</f>
        <v>End Season Dinner</v>
      </c>
      <c r="Y217" s="53">
        <f>'BOQ Cheque'!G217</f>
        <v>35</v>
      </c>
      <c r="Z217" s="53">
        <f t="shared" si="23"/>
        <v>35</v>
      </c>
      <c r="AA217" s="53" t="str">
        <f t="shared" si="24"/>
        <v/>
      </c>
      <c r="AF217" s="53" t="str">
        <f t="shared" si="21"/>
        <v>End Season Dinner</v>
      </c>
      <c r="AG217" s="53">
        <f t="shared" si="22"/>
        <v>-1950</v>
      </c>
    </row>
    <row r="218" spans="3:33">
      <c r="C218" s="53" t="str">
        <f>IF(AND('BOQ Cheque'!$E224&lt;&gt;Categories!$A$8,'BOQ Cheque'!$G224&gt;=0),'BOQ Cheque'!$G224,"")</f>
        <v/>
      </c>
      <c r="D218" s="53">
        <f>IF(AND('BOQ Cheque'!$E224&lt;&gt;Categories!$A$8,'BOQ Cheque'!$G224&lt;=0),'BOQ Cheque'!$G224,"")</f>
        <v>-1950</v>
      </c>
      <c r="S218" s="1">
        <f>'BOQ Cheque'!A218</f>
        <v>43158</v>
      </c>
      <c r="T218" s="1">
        <f>'BOQ Cheque'!B218</f>
        <v>43158</v>
      </c>
      <c r="U218" s="1" t="s">
        <v>14</v>
      </c>
      <c r="V218" s="1" t="str">
        <f>'BOQ Cheque'!D218</f>
        <v>Dinner - Darryl Power</v>
      </c>
      <c r="W218" s="1" t="str">
        <f>'BOQ Cheque'!E218</f>
        <v>Social</v>
      </c>
      <c r="X218" s="53" t="str">
        <f>'BOQ Cheque'!I218</f>
        <v>End Season Dinner</v>
      </c>
      <c r="Y218" s="53">
        <f>'BOQ Cheque'!G218</f>
        <v>35</v>
      </c>
      <c r="Z218" s="53">
        <f t="shared" si="23"/>
        <v>35</v>
      </c>
      <c r="AA218" s="53" t="str">
        <f t="shared" si="24"/>
        <v/>
      </c>
      <c r="AF218" s="53" t="str">
        <f t="shared" si="21"/>
        <v>Miscellaneous</v>
      </c>
      <c r="AG218" s="53">
        <f t="shared" si="22"/>
        <v>-17.940000000000001</v>
      </c>
    </row>
    <row r="219" spans="3:33">
      <c r="C219" s="53" t="str">
        <f>IF(AND('BOQ Cheque'!$E225&lt;&gt;Categories!$A$8,'BOQ Cheque'!$G225&gt;=0),'BOQ Cheque'!$G225,"")</f>
        <v/>
      </c>
      <c r="D219" s="53">
        <f>IF(AND('BOQ Cheque'!$E225&lt;&gt;Categories!$A$8,'BOQ Cheque'!$G225&lt;=0),'BOQ Cheque'!$G225,"")</f>
        <v>-17.940000000000001</v>
      </c>
      <c r="S219" s="1">
        <f>'BOQ Cheque'!A219</f>
        <v>43159</v>
      </c>
      <c r="T219" s="1">
        <f>'BOQ Cheque'!B219</f>
        <v>43159</v>
      </c>
      <c r="U219" s="1" t="s">
        <v>14</v>
      </c>
      <c r="V219" s="1" t="str">
        <f>'BOQ Cheque'!D219</f>
        <v>Dinner - Vijay Kumar</v>
      </c>
      <c r="W219" s="1" t="str">
        <f>'BOQ Cheque'!E219</f>
        <v>Social</v>
      </c>
      <c r="X219" s="53" t="str">
        <f>'BOQ Cheque'!I219</f>
        <v>End Season Dinner</v>
      </c>
      <c r="Y219" s="53">
        <f>'BOQ Cheque'!G219</f>
        <v>35</v>
      </c>
      <c r="Z219" s="53">
        <f t="shared" si="23"/>
        <v>35</v>
      </c>
      <c r="AA219" s="53" t="str">
        <f t="shared" si="24"/>
        <v/>
      </c>
      <c r="AF219" s="53" t="str">
        <f t="shared" si="21"/>
        <v>End Season Dinner</v>
      </c>
      <c r="AG219" s="53">
        <f t="shared" si="22"/>
        <v>-88.08</v>
      </c>
    </row>
    <row r="220" spans="3:33">
      <c r="C220" s="53" t="str">
        <f>IF(AND('BOQ Cheque'!$E226&lt;&gt;Categories!$A$8,'BOQ Cheque'!$G226&gt;=0),'BOQ Cheque'!$G226,"")</f>
        <v/>
      </c>
      <c r="D220" s="53">
        <f>IF(AND('BOQ Cheque'!$E226&lt;&gt;Categories!$A$8,'BOQ Cheque'!$G226&lt;=0),'BOQ Cheque'!$G226,"")</f>
        <v>-88.08</v>
      </c>
      <c r="S220" s="1">
        <f>'BOQ Cheque'!A220</f>
        <v>43159</v>
      </c>
      <c r="T220" s="1">
        <f>'BOQ Cheque'!B220</f>
        <v>43159</v>
      </c>
      <c r="U220" s="1" t="s">
        <v>14</v>
      </c>
      <c r="V220" s="1" t="str">
        <f>'BOQ Cheque'!D220</f>
        <v>Interest</v>
      </c>
      <c r="W220" s="1" t="str">
        <f>'BOQ Cheque'!E220</f>
        <v>Interest</v>
      </c>
      <c r="X220" s="53" t="str">
        <f>'BOQ Cheque'!I220</f>
        <v>Interest</v>
      </c>
      <c r="Y220" s="53">
        <f>'BOQ Cheque'!G220</f>
        <v>0.3</v>
      </c>
      <c r="Z220" s="53">
        <f t="shared" si="23"/>
        <v>0.3</v>
      </c>
      <c r="AA220" s="53" t="str">
        <f t="shared" si="24"/>
        <v/>
      </c>
      <c r="AF220" s="53" t="str">
        <f t="shared" si="21"/>
        <v>Miscellaneous</v>
      </c>
      <c r="AG220" s="53">
        <f t="shared" si="22"/>
        <v>-86.98</v>
      </c>
    </row>
    <row r="221" spans="3:33">
      <c r="C221" s="53" t="str">
        <f>IF(AND('BOQ Cheque'!$E227&lt;&gt;Categories!$A$8,'BOQ Cheque'!$G227&gt;=0),'BOQ Cheque'!$G227,"")</f>
        <v/>
      </c>
      <c r="D221" s="53">
        <f>IF(AND('BOQ Cheque'!$E227&lt;&gt;Categories!$A$8,'BOQ Cheque'!$G227&lt;=0),'BOQ Cheque'!$G227,"")</f>
        <v>-86.98</v>
      </c>
      <c r="S221" s="1">
        <f>'BOQ Cheque'!A221</f>
        <v>43160</v>
      </c>
      <c r="T221" s="1">
        <f>'BOQ Cheque'!B221</f>
        <v>43160</v>
      </c>
      <c r="U221" s="1" t="s">
        <v>14</v>
      </c>
      <c r="V221" s="1" t="str">
        <f>'BOQ Cheque'!D221</f>
        <v>Dinner - Daniel Smith</v>
      </c>
      <c r="W221" s="1" t="str">
        <f>'BOQ Cheque'!E221</f>
        <v>Social</v>
      </c>
      <c r="X221" s="53" t="str">
        <f>'BOQ Cheque'!I221</f>
        <v>End Season Dinner</v>
      </c>
      <c r="Y221" s="53">
        <f>'BOQ Cheque'!G221</f>
        <v>35</v>
      </c>
      <c r="Z221" s="53">
        <f t="shared" si="23"/>
        <v>35</v>
      </c>
      <c r="AA221" s="53" t="str">
        <f t="shared" si="24"/>
        <v/>
      </c>
      <c r="AF221" s="53" t="str">
        <f t="shared" si="21"/>
        <v>End Season Dinner</v>
      </c>
      <c r="AG221" s="53">
        <f t="shared" si="22"/>
        <v>-120</v>
      </c>
    </row>
    <row r="222" spans="3:33">
      <c r="C222" s="53" t="str">
        <f>IF(AND('BOQ Cheque'!$E228&lt;&gt;Categories!$A$8,'BOQ Cheque'!$G228&gt;=0),'BOQ Cheque'!$G228,"")</f>
        <v/>
      </c>
      <c r="D222" s="53">
        <f>IF(AND('BOQ Cheque'!$E228&lt;&gt;Categories!$A$8,'BOQ Cheque'!$G228&lt;=0),'BOQ Cheque'!$G228,"")</f>
        <v>-120</v>
      </c>
      <c r="S222" s="1">
        <f>'BOQ Cheque'!A222</f>
        <v>43160</v>
      </c>
      <c r="T222" s="1">
        <f>'BOQ Cheque'!B222</f>
        <v>43160</v>
      </c>
      <c r="U222" s="1" t="s">
        <v>14</v>
      </c>
      <c r="V222" s="1" t="str">
        <f>'BOQ Cheque'!D222</f>
        <v>Dinner - Daniel Smith partner</v>
      </c>
      <c r="W222" s="1" t="str">
        <f>'BOQ Cheque'!E222</f>
        <v>Social</v>
      </c>
      <c r="X222" s="53" t="str">
        <f>'BOQ Cheque'!I222</f>
        <v>End Season Dinner</v>
      </c>
      <c r="Y222" s="53">
        <f>'BOQ Cheque'!G222</f>
        <v>10</v>
      </c>
      <c r="Z222" s="53">
        <f t="shared" si="23"/>
        <v>10</v>
      </c>
      <c r="AA222" s="53" t="str">
        <f t="shared" si="24"/>
        <v/>
      </c>
      <c r="AF222" s="53" t="str">
        <f t="shared" si="21"/>
        <v>End Season Dinner</v>
      </c>
      <c r="AG222" s="53">
        <f t="shared" si="22"/>
        <v>35</v>
      </c>
    </row>
    <row r="223" spans="3:33">
      <c r="C223" s="53">
        <f>IF(AND('BOQ Cheque'!$E229&lt;&gt;Categories!$A$8,'BOQ Cheque'!$G229&gt;=0),'BOQ Cheque'!$G229,"")</f>
        <v>35</v>
      </c>
      <c r="D223" s="53" t="str">
        <f>IF(AND('BOQ Cheque'!$E229&lt;&gt;Categories!$A$8,'BOQ Cheque'!$G229&lt;=0),'BOQ Cheque'!$G229,"")</f>
        <v/>
      </c>
      <c r="S223" s="1">
        <f>'BOQ Cheque'!A223</f>
        <v>43160</v>
      </c>
      <c r="T223" s="1">
        <f>'BOQ Cheque'!B223</f>
        <v>43160</v>
      </c>
      <c r="U223" s="1" t="s">
        <v>14</v>
      </c>
      <c r="V223" s="1" t="str">
        <f>'BOQ Cheque'!D223</f>
        <v>Certificate frames and printing - Reimburse Trent Steenholdt</v>
      </c>
      <c r="W223" s="1" t="str">
        <f>'BOQ Cheque'!E223</f>
        <v>Miscellaneous</v>
      </c>
      <c r="X223" s="53" t="str">
        <f>'BOQ Cheque'!I223</f>
        <v>Miscellaneous</v>
      </c>
      <c r="Y223" s="53">
        <f>'BOQ Cheque'!G223</f>
        <v>-41.1</v>
      </c>
      <c r="Z223" s="53" t="str">
        <f t="shared" si="23"/>
        <v/>
      </c>
      <c r="AA223" s="53">
        <f t="shared" si="24"/>
        <v>-41.1</v>
      </c>
      <c r="AF223" s="53" t="str">
        <f t="shared" si="21"/>
        <v>End Season Dinner</v>
      </c>
      <c r="AG223" s="53">
        <f t="shared" si="22"/>
        <v>35</v>
      </c>
    </row>
    <row r="224" spans="3:33">
      <c r="C224" s="53">
        <f>IF(AND('BOQ Cheque'!$E230&lt;&gt;Categories!$A$8,'BOQ Cheque'!$G230&gt;=0),'BOQ Cheque'!$G230,"")</f>
        <v>35</v>
      </c>
      <c r="D224" s="53" t="str">
        <f>IF(AND('BOQ Cheque'!$E230&lt;&gt;Categories!$A$8,'BOQ Cheque'!$G230&lt;=0),'BOQ Cheque'!$G230,"")</f>
        <v/>
      </c>
      <c r="S224" s="1">
        <f>'BOQ Cheque'!A224</f>
        <v>43160</v>
      </c>
      <c r="T224" s="1">
        <f>'BOQ Cheque'!B224</f>
        <v>43160</v>
      </c>
      <c r="U224" s="1" t="s">
        <v>14</v>
      </c>
      <c r="V224" s="1" t="str">
        <f>'BOQ Cheque'!D224</f>
        <v>Dinner - catering</v>
      </c>
      <c r="W224" s="1" t="str">
        <f>'BOQ Cheque'!E224</f>
        <v>Social</v>
      </c>
      <c r="X224" s="53" t="str">
        <f>'BOQ Cheque'!I224</f>
        <v>End Season Dinner</v>
      </c>
      <c r="Y224" s="53">
        <f>'BOQ Cheque'!G224</f>
        <v>-1950</v>
      </c>
      <c r="Z224" s="53" t="str">
        <f t="shared" si="23"/>
        <v/>
      </c>
      <c r="AA224" s="53">
        <f t="shared" si="24"/>
        <v>-1950</v>
      </c>
      <c r="AF224" s="53" t="str">
        <f t="shared" si="21"/>
        <v>End Season Dinner</v>
      </c>
      <c r="AG224" s="53">
        <f t="shared" si="22"/>
        <v>35</v>
      </c>
    </row>
    <row r="225" spans="3:33">
      <c r="C225" s="53">
        <f>IF(AND('BOQ Cheque'!$E231&lt;&gt;Categories!$A$8,'BOQ Cheque'!$G231&gt;=0),'BOQ Cheque'!$G231,"")</f>
        <v>35</v>
      </c>
      <c r="D225" s="53" t="str">
        <f>IF(AND('BOQ Cheque'!$E231&lt;&gt;Categories!$A$8,'BOQ Cheque'!$G231&lt;=0),'BOQ Cheque'!$G231,"")</f>
        <v/>
      </c>
      <c r="S225" s="1">
        <f>'BOQ Cheque'!A225</f>
        <v>43162</v>
      </c>
      <c r="T225" s="1">
        <f>'BOQ Cheque'!B225</f>
        <v>43162</v>
      </c>
      <c r="U225" s="1" t="s">
        <v>14</v>
      </c>
      <c r="V225" s="1" t="str">
        <f>'BOQ Cheque'!D225</f>
        <v>Peter McConnell Medal certificate - Reimburse Trent Steenholdt</v>
      </c>
      <c r="W225" s="1" t="str">
        <f>'BOQ Cheque'!E225</f>
        <v>Miscellaneous</v>
      </c>
      <c r="X225" s="53" t="str">
        <f>'BOQ Cheque'!I225</f>
        <v>Miscellaneous</v>
      </c>
      <c r="Y225" s="53">
        <f>'BOQ Cheque'!G225</f>
        <v>-17.940000000000001</v>
      </c>
      <c r="Z225" s="53" t="str">
        <f t="shared" si="23"/>
        <v/>
      </c>
      <c r="AA225" s="53">
        <f t="shared" si="24"/>
        <v>-17.940000000000001</v>
      </c>
      <c r="AF225" s="53" t="str">
        <f t="shared" si="21"/>
        <v>End Season Dinner</v>
      </c>
      <c r="AG225" s="53">
        <f t="shared" si="22"/>
        <v>10</v>
      </c>
    </row>
    <row r="226" spans="3:33">
      <c r="C226" s="53">
        <f>IF(AND('BOQ Cheque'!$E232&lt;&gt;Categories!$A$8,'BOQ Cheque'!$G232&gt;=0),'BOQ Cheque'!$G232,"")</f>
        <v>10</v>
      </c>
      <c r="D226" s="53" t="str">
        <f>IF(AND('BOQ Cheque'!$E232&lt;&gt;Categories!$A$8,'BOQ Cheque'!$G232&lt;=0),'BOQ Cheque'!$G232,"")</f>
        <v/>
      </c>
      <c r="S226" s="1">
        <f>'BOQ Cheque'!A226</f>
        <v>43163</v>
      </c>
      <c r="T226" s="1">
        <f>'BOQ Cheque'!B226</f>
        <v>43163</v>
      </c>
      <c r="U226" s="1" t="s">
        <v>14</v>
      </c>
      <c r="V226" s="1" t="str">
        <f>'BOQ Cheque'!D226</f>
        <v>Dinner - table quiz prize - Reimburse Andrew Micenko</v>
      </c>
      <c r="W226" s="1" t="str">
        <f>'BOQ Cheque'!E226</f>
        <v>Social</v>
      </c>
      <c r="X226" s="53" t="str">
        <f>'BOQ Cheque'!I226</f>
        <v>End Season Dinner</v>
      </c>
      <c r="Y226" s="53">
        <f>'BOQ Cheque'!G226</f>
        <v>-88.08</v>
      </c>
      <c r="Z226" s="53" t="str">
        <f t="shared" si="23"/>
        <v/>
      </c>
      <c r="AA226" s="53">
        <f t="shared" si="24"/>
        <v>-88.08</v>
      </c>
      <c r="AF226" s="53" t="str">
        <f t="shared" si="21"/>
        <v>End Season Dinner</v>
      </c>
      <c r="AG226" s="53">
        <f t="shared" si="22"/>
        <v>35</v>
      </c>
    </row>
    <row r="227" spans="3:33">
      <c r="C227" s="53">
        <f>IF(AND('BOQ Cheque'!$E233&lt;&gt;Categories!$A$8,'BOQ Cheque'!$G233&gt;=0),'BOQ Cheque'!$G233,"")</f>
        <v>35</v>
      </c>
      <c r="D227" s="53" t="str">
        <f>IF(AND('BOQ Cheque'!$E233&lt;&gt;Categories!$A$8,'BOQ Cheque'!$G233&lt;=0),'BOQ Cheque'!$G233,"")</f>
        <v/>
      </c>
      <c r="S227" s="1">
        <f>'BOQ Cheque'!A227</f>
        <v>43163</v>
      </c>
      <c r="T227" s="1">
        <f>'BOQ Cheque'!B227</f>
        <v>43163</v>
      </c>
      <c r="U227" s="1" t="s">
        <v>14</v>
      </c>
      <c r="V227" s="1" t="str">
        <f>'BOQ Cheque'!D227</f>
        <v>Photography gift - Reimburse Andrew Micenko</v>
      </c>
      <c r="W227" s="1" t="str">
        <f>'BOQ Cheque'!E227</f>
        <v>Miscellaneous</v>
      </c>
      <c r="X227" s="53" t="str">
        <f>'BOQ Cheque'!I227</f>
        <v>Miscellaneous</v>
      </c>
      <c r="Y227" s="53">
        <f>'BOQ Cheque'!G227</f>
        <v>-86.98</v>
      </c>
      <c r="Z227" s="53" t="str">
        <f t="shared" si="23"/>
        <v/>
      </c>
      <c r="AA227" s="53">
        <f t="shared" si="24"/>
        <v>-86.98</v>
      </c>
      <c r="AF227" s="53" t="str">
        <f t="shared" si="21"/>
        <v>End Season Dinner</v>
      </c>
      <c r="AG227" s="53">
        <f t="shared" si="22"/>
        <v>35</v>
      </c>
    </row>
    <row r="228" spans="3:33">
      <c r="C228" s="53">
        <f>IF(AND('BOQ Cheque'!$E234&lt;&gt;Categories!$A$8,'BOQ Cheque'!$G234&gt;=0),'BOQ Cheque'!$G234,"")</f>
        <v>35</v>
      </c>
      <c r="D228" s="53" t="str">
        <f>IF(AND('BOQ Cheque'!$E234&lt;&gt;Categories!$A$8,'BOQ Cheque'!$G234&lt;=0),'BOQ Cheque'!$G234,"")</f>
        <v/>
      </c>
      <c r="S228" s="1">
        <f>'BOQ Cheque'!A228</f>
        <v>43163</v>
      </c>
      <c r="T228" s="1">
        <f>'BOQ Cheque'!B228</f>
        <v>43163</v>
      </c>
      <c r="U228" s="1" t="s">
        <v>14</v>
      </c>
      <c r="V228" s="1" t="str">
        <f>'BOQ Cheque'!D228</f>
        <v>Dinner - venue decorations (balloons) - Reimburse Andrew Micenko</v>
      </c>
      <c r="W228" s="1" t="str">
        <f>'BOQ Cheque'!E228</f>
        <v>Social</v>
      </c>
      <c r="X228" s="53" t="str">
        <f>'BOQ Cheque'!I228</f>
        <v>End Season Dinner</v>
      </c>
      <c r="Y228" s="53">
        <f>'BOQ Cheque'!G228</f>
        <v>-120</v>
      </c>
      <c r="Z228" s="53" t="str">
        <f t="shared" si="23"/>
        <v/>
      </c>
      <c r="AA228" s="53">
        <f t="shared" si="24"/>
        <v>-120</v>
      </c>
      <c r="AF228" s="53" t="str">
        <f t="shared" si="21"/>
        <v>End Season Dinner</v>
      </c>
      <c r="AG228" s="53">
        <f t="shared" si="22"/>
        <v>10</v>
      </c>
    </row>
    <row r="229" spans="3:33">
      <c r="C229" s="53">
        <f>IF(AND('BOQ Cheque'!$E235&lt;&gt;Categories!$A$8,'BOQ Cheque'!$G235&gt;=0),'BOQ Cheque'!$G235,"")</f>
        <v>10</v>
      </c>
      <c r="D229" s="53" t="str">
        <f>IF(AND('BOQ Cheque'!$E235&lt;&gt;Categories!$A$8,'BOQ Cheque'!$G235&lt;=0),'BOQ Cheque'!$G235,"")</f>
        <v/>
      </c>
      <c r="S229" s="1">
        <f>'BOQ Cheque'!A229</f>
        <v>43164</v>
      </c>
      <c r="T229" s="1">
        <f>'BOQ Cheque'!B229</f>
        <v>43164</v>
      </c>
      <c r="U229" s="1" t="s">
        <v>14</v>
      </c>
      <c r="V229" s="1" t="str">
        <f>'BOQ Cheque'!D229</f>
        <v>Dinner - Matthew Hall</v>
      </c>
      <c r="W229" s="1" t="str">
        <f>'BOQ Cheque'!E229</f>
        <v>Social</v>
      </c>
      <c r="X229" s="53" t="str">
        <f>'BOQ Cheque'!I229</f>
        <v>End Season Dinner</v>
      </c>
      <c r="Y229" s="53">
        <f>'BOQ Cheque'!G229</f>
        <v>35</v>
      </c>
      <c r="Z229" s="53">
        <f t="shared" si="23"/>
        <v>35</v>
      </c>
      <c r="AA229" s="53" t="str">
        <f t="shared" si="24"/>
        <v/>
      </c>
      <c r="AF229" s="53" t="str">
        <f t="shared" si="21"/>
        <v>End Season Dinner</v>
      </c>
      <c r="AG229" s="53">
        <f t="shared" si="22"/>
        <v>35</v>
      </c>
    </row>
    <row r="230" spans="3:33">
      <c r="C230" s="53">
        <f>IF(AND('BOQ Cheque'!$E236&lt;&gt;Categories!$A$8,'BOQ Cheque'!$G236&gt;=0),'BOQ Cheque'!$G236,"")</f>
        <v>35</v>
      </c>
      <c r="D230" s="53" t="str">
        <f>IF(AND('BOQ Cheque'!$E236&lt;&gt;Categories!$A$8,'BOQ Cheque'!$G236&lt;=0),'BOQ Cheque'!$G236,"")</f>
        <v/>
      </c>
      <c r="S230" s="1">
        <f>'BOQ Cheque'!A230</f>
        <v>43164</v>
      </c>
      <c r="T230" s="1">
        <f>'BOQ Cheque'!B230</f>
        <v>43164</v>
      </c>
      <c r="U230" s="1" t="s">
        <v>14</v>
      </c>
      <c r="V230" s="1" t="str">
        <f>'BOQ Cheque'!D230</f>
        <v>Dinner - Garth McCrorie</v>
      </c>
      <c r="W230" s="1" t="str">
        <f>'BOQ Cheque'!E230</f>
        <v>Social</v>
      </c>
      <c r="X230" s="53" t="str">
        <f>'BOQ Cheque'!I230</f>
        <v>End Season Dinner</v>
      </c>
      <c r="Y230" s="53">
        <f>'BOQ Cheque'!G230</f>
        <v>35</v>
      </c>
      <c r="Z230" s="53">
        <f t="shared" si="23"/>
        <v>35</v>
      </c>
      <c r="AA230" s="53" t="str">
        <f t="shared" si="24"/>
        <v/>
      </c>
      <c r="AF230" s="53" t="str">
        <f t="shared" si="21"/>
        <v>End Season Dinner</v>
      </c>
      <c r="AG230" s="53">
        <f t="shared" si="22"/>
        <v>10</v>
      </c>
    </row>
    <row r="231" spans="3:33">
      <c r="C231" s="53">
        <f>IF(AND('BOQ Cheque'!$E237&lt;&gt;Categories!$A$8,'BOQ Cheque'!$G237&gt;=0),'BOQ Cheque'!$G237,"")</f>
        <v>10</v>
      </c>
      <c r="D231" s="53" t="str">
        <f>IF(AND('BOQ Cheque'!$E237&lt;&gt;Categories!$A$8,'BOQ Cheque'!$G237&lt;=0),'BOQ Cheque'!$G237,"")</f>
        <v/>
      </c>
      <c r="S231" s="1">
        <f>'BOQ Cheque'!A231</f>
        <v>43165</v>
      </c>
      <c r="T231" s="1">
        <f>'BOQ Cheque'!B231</f>
        <v>43165</v>
      </c>
      <c r="U231" s="1" t="s">
        <v>14</v>
      </c>
      <c r="V231" s="1" t="str">
        <f>'BOQ Cheque'!D231</f>
        <v>Dinner - Justin Shakeshaft</v>
      </c>
      <c r="W231" s="1" t="str">
        <f>'BOQ Cheque'!E231</f>
        <v>Social</v>
      </c>
      <c r="X231" s="53" t="str">
        <f>'BOQ Cheque'!I231</f>
        <v>End Season Dinner</v>
      </c>
      <c r="Y231" s="53">
        <f>'BOQ Cheque'!G231</f>
        <v>35</v>
      </c>
      <c r="Z231" s="53">
        <f t="shared" si="23"/>
        <v>35</v>
      </c>
      <c r="AA231" s="53" t="str">
        <f t="shared" si="24"/>
        <v/>
      </c>
      <c r="AF231" s="53" t="str">
        <f t="shared" si="21"/>
        <v>End Season Dinner</v>
      </c>
      <c r="AG231" s="53">
        <f t="shared" si="22"/>
        <v>35</v>
      </c>
    </row>
    <row r="232" spans="3:33">
      <c r="C232" s="53">
        <f>IF(AND('BOQ Cheque'!$E238&lt;&gt;Categories!$A$8,'BOQ Cheque'!$G238&gt;=0),'BOQ Cheque'!$G238,"")</f>
        <v>35</v>
      </c>
      <c r="D232" s="53" t="str">
        <f>IF(AND('BOQ Cheque'!$E238&lt;&gt;Categories!$A$8,'BOQ Cheque'!$G238&lt;=0),'BOQ Cheque'!$G238,"")</f>
        <v/>
      </c>
      <c r="S232" s="1">
        <f>'BOQ Cheque'!A232</f>
        <v>43165</v>
      </c>
      <c r="T232" s="1">
        <f>'BOQ Cheque'!B232</f>
        <v>43165</v>
      </c>
      <c r="U232" s="1" t="s">
        <v>14</v>
      </c>
      <c r="V232" s="1" t="str">
        <f>'BOQ Cheque'!D232</f>
        <v>Dinner - Justin Shakeshaft partner</v>
      </c>
      <c r="W232" s="1" t="str">
        <f>'BOQ Cheque'!E232</f>
        <v>Social</v>
      </c>
      <c r="X232" s="53" t="str">
        <f>'BOQ Cheque'!I232</f>
        <v>End Season Dinner</v>
      </c>
      <c r="Y232" s="53">
        <f>'BOQ Cheque'!G232</f>
        <v>10</v>
      </c>
      <c r="Z232" s="53">
        <f t="shared" si="23"/>
        <v>10</v>
      </c>
      <c r="AA232" s="53" t="str">
        <f t="shared" si="24"/>
        <v/>
      </c>
      <c r="AF232" s="53" t="str">
        <f t="shared" si="21"/>
        <v>GF Breakfast</v>
      </c>
      <c r="AG232" s="53">
        <f t="shared" si="22"/>
        <v>20</v>
      </c>
    </row>
    <row r="233" spans="3:33">
      <c r="C233" s="53">
        <f>IF(AND('BOQ Cheque'!$E239&lt;&gt;Categories!$A$8,'BOQ Cheque'!$G239&gt;=0),'BOQ Cheque'!$G239,"")</f>
        <v>20</v>
      </c>
      <c r="D233" s="53" t="str">
        <f>IF(AND('BOQ Cheque'!$E239&lt;&gt;Categories!$A$8,'BOQ Cheque'!$G239&lt;=0),'BOQ Cheque'!$G239,"")</f>
        <v/>
      </c>
      <c r="S233" s="1">
        <f>'BOQ Cheque'!A233</f>
        <v>43166</v>
      </c>
      <c r="T233" s="1">
        <f>'BOQ Cheque'!B233</f>
        <v>43166</v>
      </c>
      <c r="U233" s="1" t="s">
        <v>14</v>
      </c>
      <c r="V233" s="1" t="str">
        <f>'BOQ Cheque'!D233</f>
        <v>Dinner - Dean Trigg</v>
      </c>
      <c r="W233" s="1" t="str">
        <f>'BOQ Cheque'!E233</f>
        <v>Social</v>
      </c>
      <c r="X233" s="53" t="str">
        <f>'BOQ Cheque'!I233</f>
        <v>End Season Dinner</v>
      </c>
      <c r="Y233" s="53">
        <f>'BOQ Cheque'!G233</f>
        <v>35</v>
      </c>
      <c r="Z233" s="53">
        <f t="shared" si="23"/>
        <v>35</v>
      </c>
      <c r="AA233" s="53" t="str">
        <f t="shared" si="24"/>
        <v/>
      </c>
      <c r="AF233" s="53" t="str">
        <f t="shared" si="21"/>
        <v>GF Breakfast</v>
      </c>
      <c r="AG233" s="53">
        <f t="shared" si="22"/>
        <v>20</v>
      </c>
    </row>
    <row r="234" spans="3:33">
      <c r="C234" s="53">
        <f>IF(AND('BOQ Cheque'!$E240&lt;&gt;Categories!$A$8,'BOQ Cheque'!$G240&gt;=0),'BOQ Cheque'!$G240,"")</f>
        <v>20</v>
      </c>
      <c r="D234" s="53" t="str">
        <f>IF(AND('BOQ Cheque'!$E240&lt;&gt;Categories!$A$8,'BOQ Cheque'!$G240&lt;=0),'BOQ Cheque'!$G240,"")</f>
        <v/>
      </c>
      <c r="S234" s="1">
        <f>'BOQ Cheque'!A234</f>
        <v>43166</v>
      </c>
      <c r="T234" s="1">
        <f>'BOQ Cheque'!B234</f>
        <v>43166</v>
      </c>
      <c r="U234" s="1" t="s">
        <v>14</v>
      </c>
      <c r="V234" s="1" t="str">
        <f>'BOQ Cheque'!D234</f>
        <v>Dinner - Martin Brennan</v>
      </c>
      <c r="W234" s="1" t="str">
        <f>'BOQ Cheque'!E234</f>
        <v>Social</v>
      </c>
      <c r="X234" s="53" t="str">
        <f>'BOQ Cheque'!I234</f>
        <v>End Season Dinner</v>
      </c>
      <c r="Y234" s="53">
        <f>'BOQ Cheque'!G234</f>
        <v>35</v>
      </c>
      <c r="Z234" s="53">
        <f t="shared" si="23"/>
        <v>35</v>
      </c>
      <c r="AA234" s="53" t="str">
        <f t="shared" si="24"/>
        <v/>
      </c>
      <c r="AF234" s="53" t="str">
        <f t="shared" si="21"/>
        <v>End Season Dinner</v>
      </c>
      <c r="AG234" s="53">
        <f t="shared" si="22"/>
        <v>-374</v>
      </c>
    </row>
    <row r="235" spans="3:33">
      <c r="C235" s="53" t="str">
        <f>IF(AND('BOQ Cheque'!$E241&lt;&gt;Categories!$A$8,'BOQ Cheque'!$G241&gt;=0),'BOQ Cheque'!$G241,"")</f>
        <v/>
      </c>
      <c r="D235" s="53">
        <f>IF(AND('BOQ Cheque'!$E241&lt;&gt;Categories!$A$8,'BOQ Cheque'!$G241&lt;=0),'BOQ Cheque'!$G241,"")</f>
        <v>-374</v>
      </c>
      <c r="S235" s="1">
        <f>'BOQ Cheque'!A235</f>
        <v>43166</v>
      </c>
      <c r="T235" s="1">
        <f>'BOQ Cheque'!B235</f>
        <v>43166</v>
      </c>
      <c r="U235" s="1" t="s">
        <v>14</v>
      </c>
      <c r="V235" s="1" t="str">
        <f>'BOQ Cheque'!D235</f>
        <v>Dinner - Martin Brennan partner</v>
      </c>
      <c r="W235" s="1" t="str">
        <f>'BOQ Cheque'!E235</f>
        <v>Social</v>
      </c>
      <c r="X235" s="53" t="str">
        <f>'BOQ Cheque'!I235</f>
        <v>End Season Dinner</v>
      </c>
      <c r="Y235" s="53">
        <f>'BOQ Cheque'!G235</f>
        <v>10</v>
      </c>
      <c r="Z235" s="53">
        <f t="shared" si="23"/>
        <v>10</v>
      </c>
      <c r="AA235" s="53" t="str">
        <f t="shared" si="24"/>
        <v/>
      </c>
      <c r="AF235" s="53" t="str">
        <f t="shared" si="21"/>
        <v>GF Breakfast</v>
      </c>
      <c r="AG235" s="53">
        <f t="shared" si="22"/>
        <v>20</v>
      </c>
    </row>
    <row r="236" spans="3:33">
      <c r="C236" s="53">
        <f>IF(AND('BOQ Cheque'!$E242&lt;&gt;Categories!$A$8,'BOQ Cheque'!$G242&gt;=0),'BOQ Cheque'!$G242,"")</f>
        <v>20</v>
      </c>
      <c r="D236" s="53" t="str">
        <f>IF(AND('BOQ Cheque'!$E242&lt;&gt;Categories!$A$8,'BOQ Cheque'!$G242&lt;=0),'BOQ Cheque'!$G242,"")</f>
        <v/>
      </c>
      <c r="S236" s="1">
        <f>'BOQ Cheque'!A236</f>
        <v>43166</v>
      </c>
      <c r="T236" s="1">
        <f>'BOQ Cheque'!B236</f>
        <v>43166</v>
      </c>
      <c r="U236" s="1" t="s">
        <v>14</v>
      </c>
      <c r="V236" s="1" t="str">
        <f>'BOQ Cheque'!D236</f>
        <v>Dinner - Trent Steenholdt</v>
      </c>
      <c r="W236" s="1" t="str">
        <f>'BOQ Cheque'!E236</f>
        <v>Social</v>
      </c>
      <c r="X236" s="53" t="str">
        <f>'BOQ Cheque'!I236</f>
        <v>End Season Dinner</v>
      </c>
      <c r="Y236" s="53">
        <f>'BOQ Cheque'!G236</f>
        <v>35</v>
      </c>
      <c r="Z236" s="53">
        <f t="shared" si="23"/>
        <v>35</v>
      </c>
      <c r="AA236" s="53" t="str">
        <f t="shared" si="24"/>
        <v/>
      </c>
      <c r="AF236" s="53" t="str">
        <f t="shared" si="21"/>
        <v>GF Breakfast</v>
      </c>
      <c r="AG236" s="53">
        <f t="shared" si="22"/>
        <v>20</v>
      </c>
    </row>
    <row r="237" spans="3:33">
      <c r="C237" s="53">
        <f>IF(AND('BOQ Cheque'!$E243&lt;&gt;Categories!$A$8,'BOQ Cheque'!$G243&gt;=0),'BOQ Cheque'!$G243,"")</f>
        <v>20</v>
      </c>
      <c r="D237" s="53" t="str">
        <f>IF(AND('BOQ Cheque'!$E243&lt;&gt;Categories!$A$8,'BOQ Cheque'!$G243&lt;=0),'BOQ Cheque'!$G243,"")</f>
        <v/>
      </c>
      <c r="S237" s="1">
        <f>'BOQ Cheque'!A237</f>
        <v>43166</v>
      </c>
      <c r="T237" s="1">
        <f>'BOQ Cheque'!B237</f>
        <v>43166</v>
      </c>
      <c r="U237" s="1" t="s">
        <v>14</v>
      </c>
      <c r="V237" s="1" t="str">
        <f>'BOQ Cheque'!D237</f>
        <v>Dinner - Trent Steenholdt partner</v>
      </c>
      <c r="W237" s="1" t="str">
        <f>'BOQ Cheque'!E237</f>
        <v>Social</v>
      </c>
      <c r="X237" s="53" t="str">
        <f>'BOQ Cheque'!I237</f>
        <v>End Season Dinner</v>
      </c>
      <c r="Y237" s="53">
        <f>'BOQ Cheque'!G237</f>
        <v>10</v>
      </c>
      <c r="Z237" s="53">
        <f t="shared" si="23"/>
        <v>10</v>
      </c>
      <c r="AA237" s="53" t="str">
        <f t="shared" si="24"/>
        <v/>
      </c>
      <c r="AF237" s="53" t="str">
        <f t="shared" si="21"/>
        <v>End Season Dinner</v>
      </c>
      <c r="AG237" s="53">
        <f t="shared" si="22"/>
        <v>35</v>
      </c>
    </row>
    <row r="238" spans="3:33">
      <c r="C238" s="53">
        <f>IF(AND('BOQ Cheque'!$E244&lt;&gt;Categories!$A$8,'BOQ Cheque'!$G244&gt;=0),'BOQ Cheque'!$G244,"")</f>
        <v>35</v>
      </c>
      <c r="D238" s="53" t="str">
        <f>IF(AND('BOQ Cheque'!$E244&lt;&gt;Categories!$A$8,'BOQ Cheque'!$G244&lt;=0),'BOQ Cheque'!$G244,"")</f>
        <v/>
      </c>
      <c r="S238" s="1">
        <f>'BOQ Cheque'!A238</f>
        <v>43166</v>
      </c>
      <c r="T238" s="1">
        <f>'BOQ Cheque'!B238</f>
        <v>43166</v>
      </c>
      <c r="U238" s="1" t="s">
        <v>14</v>
      </c>
      <c r="V238" s="1" t="str">
        <f>'BOQ Cheque'!D238</f>
        <v>Dinner - Jack Paterson</v>
      </c>
      <c r="W238" s="1" t="str">
        <f>'BOQ Cheque'!E238</f>
        <v>Social</v>
      </c>
      <c r="X238" s="53" t="str">
        <f>'BOQ Cheque'!I238</f>
        <v>End Season Dinner</v>
      </c>
      <c r="Y238" s="53">
        <f>'BOQ Cheque'!G238</f>
        <v>35</v>
      </c>
      <c r="Z238" s="53">
        <f t="shared" si="23"/>
        <v>35</v>
      </c>
      <c r="AA238" s="53" t="str">
        <f t="shared" si="24"/>
        <v/>
      </c>
      <c r="AF238" s="53" t="str">
        <f t="shared" si="21"/>
        <v>GF Breakfast</v>
      </c>
      <c r="AG238" s="53">
        <f t="shared" si="22"/>
        <v>20</v>
      </c>
    </row>
    <row r="239" spans="3:33">
      <c r="C239" s="53">
        <f>IF(AND('BOQ Cheque'!$E245&lt;&gt;Categories!$A$8,'BOQ Cheque'!$G245&gt;=0),'BOQ Cheque'!$G245,"")</f>
        <v>20</v>
      </c>
      <c r="D239" s="53" t="str">
        <f>IF(AND('BOQ Cheque'!$E245&lt;&gt;Categories!$A$8,'BOQ Cheque'!$G245&lt;=0),'BOQ Cheque'!$G245,"")</f>
        <v/>
      </c>
      <c r="S239" s="1">
        <f>'BOQ Cheque'!A239</f>
        <v>43167</v>
      </c>
      <c r="T239" s="1">
        <f>'BOQ Cheque'!B239</f>
        <v>43167</v>
      </c>
      <c r="U239" s="1" t="s">
        <v>14</v>
      </c>
      <c r="V239" s="1" t="str">
        <f>'BOQ Cheque'!D239</f>
        <v>Breakfast - Dean Trigg</v>
      </c>
      <c r="W239" s="1" t="str">
        <f>'BOQ Cheque'!E239</f>
        <v>Social</v>
      </c>
      <c r="X239" s="53" t="str">
        <f>'BOQ Cheque'!I239</f>
        <v>GF Breakfast</v>
      </c>
      <c r="Y239" s="53">
        <f>'BOQ Cheque'!G239</f>
        <v>20</v>
      </c>
      <c r="Z239" s="53">
        <f t="shared" si="23"/>
        <v>20</v>
      </c>
      <c r="AA239" s="53" t="str">
        <f t="shared" si="24"/>
        <v/>
      </c>
      <c r="AF239" s="53" t="str">
        <f t="shared" si="21"/>
        <v>GF Breakfast</v>
      </c>
      <c r="AG239" s="53">
        <f t="shared" si="22"/>
        <v>20</v>
      </c>
    </row>
    <row r="240" spans="3:33">
      <c r="C240" s="53">
        <f>IF(AND('BOQ Cheque'!$E246&lt;&gt;Categories!$A$8,'BOQ Cheque'!$G246&gt;=0),'BOQ Cheque'!$G246,"")</f>
        <v>20</v>
      </c>
      <c r="D240" s="53" t="str">
        <f>IF(AND('BOQ Cheque'!$E246&lt;&gt;Categories!$A$8,'BOQ Cheque'!$G246&lt;=0),'BOQ Cheque'!$G246,"")</f>
        <v/>
      </c>
      <c r="S240" s="1">
        <f>'BOQ Cheque'!A240</f>
        <v>43167</v>
      </c>
      <c r="T240" s="1">
        <f>'BOQ Cheque'!B240</f>
        <v>43167</v>
      </c>
      <c r="U240" s="1" t="s">
        <v>14</v>
      </c>
      <c r="V240" s="1" t="str">
        <f>'BOQ Cheque'!D240</f>
        <v>Breakfast - John Taylor</v>
      </c>
      <c r="W240" s="1" t="str">
        <f>'BOQ Cheque'!E240</f>
        <v>Social</v>
      </c>
      <c r="X240" s="53" t="str">
        <f>'BOQ Cheque'!I240</f>
        <v>GF Breakfast</v>
      </c>
      <c r="Y240" s="53">
        <f>'BOQ Cheque'!G240</f>
        <v>20</v>
      </c>
      <c r="Z240" s="53">
        <f t="shared" si="23"/>
        <v>20</v>
      </c>
      <c r="AA240" s="53" t="str">
        <f t="shared" si="24"/>
        <v/>
      </c>
      <c r="AF240" s="53" t="str">
        <f t="shared" si="21"/>
        <v>End Season Dinner</v>
      </c>
      <c r="AG240" s="53">
        <f t="shared" si="22"/>
        <v>-35</v>
      </c>
    </row>
    <row r="241" spans="3:33">
      <c r="C241" s="53" t="str">
        <f>IF(AND('BOQ Cheque'!$E247&lt;&gt;Categories!$A$8,'BOQ Cheque'!$G247&gt;=0),'BOQ Cheque'!$G247,"")</f>
        <v/>
      </c>
      <c r="D241" s="53">
        <f>IF(AND('BOQ Cheque'!$E247&lt;&gt;Categories!$A$8,'BOQ Cheque'!$G247&lt;=0),'BOQ Cheque'!$G247,"")</f>
        <v>-35</v>
      </c>
      <c r="S241" s="1">
        <f>'BOQ Cheque'!A241</f>
        <v>43165</v>
      </c>
      <c r="T241" s="1">
        <f>'BOQ Cheque'!B241</f>
        <v>43167</v>
      </c>
      <c r="U241" s="1" t="s">
        <v>14</v>
      </c>
      <c r="V241" s="1" t="str">
        <f>'BOQ Cheque'!D241</f>
        <v>Dinner - Partner gifts (Cheque 30 reimburse to Stephen Lamb)</v>
      </c>
      <c r="W241" s="1" t="str">
        <f>'BOQ Cheque'!E241</f>
        <v>Social</v>
      </c>
      <c r="X241" s="53" t="str">
        <f>'BOQ Cheque'!I241</f>
        <v>End Season Dinner</v>
      </c>
      <c r="Y241" s="53">
        <f>'BOQ Cheque'!G241</f>
        <v>-374</v>
      </c>
      <c r="Z241" s="53" t="str">
        <f t="shared" si="23"/>
        <v/>
      </c>
      <c r="AA241" s="53">
        <f t="shared" si="24"/>
        <v>-374</v>
      </c>
      <c r="AF241" s="53" t="str">
        <f t="shared" si="21"/>
        <v>GF Breakfast</v>
      </c>
      <c r="AG241" s="53">
        <f t="shared" si="22"/>
        <v>20</v>
      </c>
    </row>
    <row r="242" spans="3:33">
      <c r="C242" s="53">
        <f>IF(AND('BOQ Cheque'!$E248&lt;&gt;Categories!$A$8,'BOQ Cheque'!$G248&gt;=0),'BOQ Cheque'!$G248,"")</f>
        <v>20</v>
      </c>
      <c r="D242" s="53" t="str">
        <f>IF(AND('BOQ Cheque'!$E248&lt;&gt;Categories!$A$8,'BOQ Cheque'!$G248&lt;=0),'BOQ Cheque'!$G248,"")</f>
        <v/>
      </c>
      <c r="S242" s="1">
        <f>'BOQ Cheque'!A242</f>
        <v>43168</v>
      </c>
      <c r="T242" s="1">
        <f>'BOQ Cheque'!B242</f>
        <v>43168</v>
      </c>
      <c r="U242" s="1" t="s">
        <v>14</v>
      </c>
      <c r="V242" s="1" t="str">
        <f>'BOQ Cheque'!D242</f>
        <v>Breakfast - Chad Manos</v>
      </c>
      <c r="W242" s="1" t="str">
        <f>'BOQ Cheque'!E242</f>
        <v>Social</v>
      </c>
      <c r="X242" s="53" t="str">
        <f>'BOQ Cheque'!I242</f>
        <v>GF Breakfast</v>
      </c>
      <c r="Y242" s="53">
        <f>'BOQ Cheque'!G242</f>
        <v>20</v>
      </c>
      <c r="Z242" s="53">
        <f t="shared" si="23"/>
        <v>20</v>
      </c>
      <c r="AA242" s="53" t="str">
        <f t="shared" si="24"/>
        <v/>
      </c>
      <c r="AF242" s="53" t="str">
        <f t="shared" si="21"/>
        <v>GF Breakfast</v>
      </c>
      <c r="AG242" s="53">
        <f t="shared" si="22"/>
        <v>20</v>
      </c>
    </row>
    <row r="243" spans="3:33">
      <c r="C243" s="53">
        <f>IF(AND('BOQ Cheque'!$E249&lt;&gt;Categories!$A$8,'BOQ Cheque'!$G249&gt;=0),'BOQ Cheque'!$G249,"")</f>
        <v>20</v>
      </c>
      <c r="D243" s="53" t="str">
        <f>IF(AND('BOQ Cheque'!$E249&lt;&gt;Categories!$A$8,'BOQ Cheque'!$G249&lt;=0),'BOQ Cheque'!$G249,"")</f>
        <v/>
      </c>
      <c r="S243" s="1">
        <f>'BOQ Cheque'!A243</f>
        <v>43168</v>
      </c>
      <c r="T243" s="1">
        <f>'BOQ Cheque'!B243</f>
        <v>43168</v>
      </c>
      <c r="U243" s="1" t="s">
        <v>14</v>
      </c>
      <c r="V243" s="1" t="str">
        <f>'BOQ Cheque'!D243</f>
        <v>Breakfast - Nick Walters</v>
      </c>
      <c r="W243" s="1" t="str">
        <f>'BOQ Cheque'!E243</f>
        <v>Social</v>
      </c>
      <c r="X243" s="53" t="str">
        <f>'BOQ Cheque'!I243</f>
        <v>GF Breakfast</v>
      </c>
      <c r="Y243" s="53">
        <f>'BOQ Cheque'!G243</f>
        <v>20</v>
      </c>
      <c r="Z243" s="53">
        <f t="shared" si="23"/>
        <v>20</v>
      </c>
      <c r="AA243" s="53" t="str">
        <f t="shared" si="24"/>
        <v/>
      </c>
      <c r="AF243" s="53" t="str">
        <f t="shared" si="21"/>
        <v>Olly Cooley</v>
      </c>
      <c r="AG243" s="53">
        <f t="shared" si="22"/>
        <v>40</v>
      </c>
    </row>
    <row r="244" spans="3:33">
      <c r="C244" s="53">
        <f>IF(AND('BOQ Cheque'!$E250&lt;&gt;Categories!$A$8,'BOQ Cheque'!$G250&gt;=0),'BOQ Cheque'!$G250,"")</f>
        <v>40</v>
      </c>
      <c r="D244" s="53" t="str">
        <f>IF(AND('BOQ Cheque'!$E250&lt;&gt;Categories!$A$8,'BOQ Cheque'!$G250&lt;=0),'BOQ Cheque'!$G250,"")</f>
        <v/>
      </c>
      <c r="S244" s="1">
        <f>'BOQ Cheque'!A244</f>
        <v>43168</v>
      </c>
      <c r="T244" s="1">
        <f>'BOQ Cheque'!B244</f>
        <v>43168</v>
      </c>
      <c r="U244" s="1" t="s">
        <v>14</v>
      </c>
      <c r="V244" s="1" t="str">
        <f>'BOQ Cheque'!D244</f>
        <v>Dinner - Fred Davis</v>
      </c>
      <c r="W244" s="1" t="str">
        <f>'BOQ Cheque'!E244</f>
        <v>Social</v>
      </c>
      <c r="X244" s="53" t="str">
        <f>'BOQ Cheque'!I244</f>
        <v>End Season Dinner</v>
      </c>
      <c r="Y244" s="53">
        <f>'BOQ Cheque'!G244</f>
        <v>35</v>
      </c>
      <c r="Z244" s="53">
        <f t="shared" si="23"/>
        <v>35</v>
      </c>
      <c r="AA244" s="53" t="str">
        <f t="shared" si="24"/>
        <v/>
      </c>
      <c r="AF244" s="53" t="str">
        <f t="shared" si="21"/>
        <v>GF Breakfast</v>
      </c>
      <c r="AG244" s="53">
        <f t="shared" si="22"/>
        <v>20</v>
      </c>
    </row>
    <row r="245" spans="3:33">
      <c r="C245" s="53">
        <f>IF(AND('BOQ Cheque'!$E251&lt;&gt;Categories!$A$8,'BOQ Cheque'!$G251&gt;=0),'BOQ Cheque'!$G251,"")</f>
        <v>20</v>
      </c>
      <c r="D245" s="53" t="str">
        <f>IF(AND('BOQ Cheque'!$E251&lt;&gt;Categories!$A$8,'BOQ Cheque'!$G251&lt;=0),'BOQ Cheque'!$G251,"")</f>
        <v/>
      </c>
      <c r="S245" s="1">
        <f>'BOQ Cheque'!A245</f>
        <v>43171</v>
      </c>
      <c r="T245" s="1">
        <f>'BOQ Cheque'!B245</f>
        <v>43171</v>
      </c>
      <c r="U245" s="1" t="s">
        <v>14</v>
      </c>
      <c r="V245" s="1" t="str">
        <f>'BOQ Cheque'!D245</f>
        <v>Breakfast - Shane Boyle</v>
      </c>
      <c r="W245" s="1" t="str">
        <f>'BOQ Cheque'!E245</f>
        <v>Social</v>
      </c>
      <c r="X245" s="53" t="str">
        <f>'BOQ Cheque'!I245</f>
        <v>GF Breakfast</v>
      </c>
      <c r="Y245" s="53">
        <f>'BOQ Cheque'!G245</f>
        <v>20</v>
      </c>
      <c r="Z245" s="53">
        <f t="shared" si="23"/>
        <v>20</v>
      </c>
      <c r="AA245" s="53" t="str">
        <f t="shared" si="24"/>
        <v/>
      </c>
      <c r="AF245" s="53" t="str">
        <f t="shared" si="21"/>
        <v>GF Breakfast</v>
      </c>
      <c r="AG245" s="53">
        <f t="shared" si="22"/>
        <v>20</v>
      </c>
    </row>
    <row r="246" spans="3:33">
      <c r="C246" s="53">
        <f>IF(AND('BOQ Cheque'!$E252&lt;&gt;Categories!$A$8,'BOQ Cheque'!$G252&gt;=0),'BOQ Cheque'!$G252,"")</f>
        <v>20</v>
      </c>
      <c r="D246" s="53" t="str">
        <f>IF(AND('BOQ Cheque'!$E252&lt;&gt;Categories!$A$8,'BOQ Cheque'!$G252&lt;=0),'BOQ Cheque'!$G252,"")</f>
        <v/>
      </c>
      <c r="S246" s="1">
        <f>'BOQ Cheque'!A246</f>
        <v>43171</v>
      </c>
      <c r="T246" s="1">
        <f>'BOQ Cheque'!B246</f>
        <v>43171</v>
      </c>
      <c r="U246" s="1" t="s">
        <v>14</v>
      </c>
      <c r="V246" s="1" t="str">
        <f>'BOQ Cheque'!D246</f>
        <v>Breakfast - Stephen O'Dea</v>
      </c>
      <c r="W246" s="1" t="str">
        <f>'BOQ Cheque'!E246</f>
        <v>Social</v>
      </c>
      <c r="X246" s="53" t="str">
        <f>'BOQ Cheque'!I246</f>
        <v>GF Breakfast</v>
      </c>
      <c r="Y246" s="53">
        <f>'BOQ Cheque'!G246</f>
        <v>20</v>
      </c>
      <c r="Z246" s="53">
        <f t="shared" si="23"/>
        <v>20</v>
      </c>
      <c r="AA246" s="53" t="str">
        <f t="shared" si="24"/>
        <v/>
      </c>
      <c r="AF246" s="53" t="str">
        <f t="shared" si="21"/>
        <v>GF Breakfast</v>
      </c>
      <c r="AG246" s="53">
        <f t="shared" si="22"/>
        <v>20</v>
      </c>
    </row>
    <row r="247" spans="3:33">
      <c r="C247" s="53">
        <f>IF(AND('BOQ Cheque'!$E253&lt;&gt;Categories!$A$8,'BOQ Cheque'!$G253&gt;=0),'BOQ Cheque'!$G253,"")</f>
        <v>20</v>
      </c>
      <c r="D247" s="53" t="str">
        <f>IF(AND('BOQ Cheque'!$E253&lt;&gt;Categories!$A$8,'BOQ Cheque'!$G253&lt;=0),'BOQ Cheque'!$G253,"")</f>
        <v/>
      </c>
      <c r="S247" s="1">
        <f>'BOQ Cheque'!A247</f>
        <v>43165</v>
      </c>
      <c r="T247" s="1">
        <f>'BOQ Cheque'!B247</f>
        <v>43172</v>
      </c>
      <c r="U247" s="1" t="s">
        <v>14</v>
      </c>
      <c r="V247" s="1" t="str">
        <f>'BOQ Cheque'!D247</f>
        <v>Dinner - Todd Rann refund (life member)</v>
      </c>
      <c r="W247" s="1" t="str">
        <f>'BOQ Cheque'!E247</f>
        <v>Social</v>
      </c>
      <c r="X247" s="53" t="str">
        <f>'BOQ Cheque'!I247</f>
        <v>End Season Dinner</v>
      </c>
      <c r="Y247" s="53">
        <f>'BOQ Cheque'!G247</f>
        <v>-35</v>
      </c>
      <c r="Z247" s="53" t="str">
        <f t="shared" si="23"/>
        <v/>
      </c>
      <c r="AA247" s="53">
        <f t="shared" si="24"/>
        <v>-35</v>
      </c>
      <c r="AF247" s="53" t="str">
        <f t="shared" si="21"/>
        <v>GF Breakfast</v>
      </c>
      <c r="AG247" s="53">
        <f t="shared" si="22"/>
        <v>20</v>
      </c>
    </row>
    <row r="248" spans="3:33">
      <c r="C248" s="53">
        <f>IF(AND('BOQ Cheque'!$E254&lt;&gt;Categories!$A$8,'BOQ Cheque'!$G254&gt;=0),'BOQ Cheque'!$G254,"")</f>
        <v>20</v>
      </c>
      <c r="D248" s="53" t="str">
        <f>IF(AND('BOQ Cheque'!$E254&lt;&gt;Categories!$A$8,'BOQ Cheque'!$G254&lt;=0),'BOQ Cheque'!$G254,"")</f>
        <v/>
      </c>
      <c r="S248" s="1">
        <f>'BOQ Cheque'!A248</f>
        <v>43172</v>
      </c>
      <c r="T248" s="1">
        <f>'BOQ Cheque'!B248</f>
        <v>43172</v>
      </c>
      <c r="U248" s="1" t="s">
        <v>14</v>
      </c>
      <c r="V248" s="1" t="str">
        <f>'BOQ Cheque'!D248</f>
        <v>Breakfast - Andrew Micenko</v>
      </c>
      <c r="W248" s="1" t="str">
        <f>'BOQ Cheque'!E248</f>
        <v>Social</v>
      </c>
      <c r="X248" s="53" t="str">
        <f>'BOQ Cheque'!I248</f>
        <v>GF Breakfast</v>
      </c>
      <c r="Y248" s="53">
        <f>'BOQ Cheque'!G248</f>
        <v>20</v>
      </c>
      <c r="Z248" s="53">
        <f t="shared" si="23"/>
        <v>20</v>
      </c>
      <c r="AA248" s="53" t="str">
        <f t="shared" si="24"/>
        <v/>
      </c>
      <c r="AF248" s="53" t="str">
        <f t="shared" si="21"/>
        <v>End Season Dinner</v>
      </c>
      <c r="AG248" s="53">
        <f t="shared" si="22"/>
        <v>35</v>
      </c>
    </row>
    <row r="249" spans="3:33">
      <c r="C249" s="53">
        <f>IF(AND('BOQ Cheque'!$E255&lt;&gt;Categories!$A$8,'BOQ Cheque'!$G255&gt;=0),'BOQ Cheque'!$G255,"")</f>
        <v>35</v>
      </c>
      <c r="D249" s="53" t="str">
        <f>IF(AND('BOQ Cheque'!$E255&lt;&gt;Categories!$A$8,'BOQ Cheque'!$G255&lt;=0),'BOQ Cheque'!$G255,"")</f>
        <v/>
      </c>
      <c r="S249" s="1">
        <f>'BOQ Cheque'!A249</f>
        <v>43172</v>
      </c>
      <c r="T249" s="1">
        <f>'BOQ Cheque'!B249</f>
        <v>43172</v>
      </c>
      <c r="U249" s="1" t="s">
        <v>14</v>
      </c>
      <c r="V249" s="1" t="str">
        <f>'BOQ Cheque'!D249</f>
        <v>Breakfast - John Sherry</v>
      </c>
      <c r="W249" s="1" t="str">
        <f>'BOQ Cheque'!E249</f>
        <v>Social</v>
      </c>
      <c r="X249" s="53" t="str">
        <f>'BOQ Cheque'!I249</f>
        <v>GF Breakfast</v>
      </c>
      <c r="Y249" s="53">
        <f>'BOQ Cheque'!G249</f>
        <v>20</v>
      </c>
      <c r="Z249" s="53">
        <f t="shared" si="23"/>
        <v>20</v>
      </c>
      <c r="AA249" s="53" t="str">
        <f t="shared" si="24"/>
        <v/>
      </c>
      <c r="AF249" s="53" t="str">
        <f t="shared" si="21"/>
        <v>Shirt</v>
      </c>
      <c r="AG249" s="53">
        <f t="shared" si="22"/>
        <v>30</v>
      </c>
    </row>
    <row r="250" spans="3:33">
      <c r="C250" s="53">
        <f>IF(AND('BOQ Cheque'!$E256&lt;&gt;Categories!$A$8,'BOQ Cheque'!$G256&gt;=0),'BOQ Cheque'!$G256,"")</f>
        <v>30</v>
      </c>
      <c r="D250" s="53" t="str">
        <f>IF(AND('BOQ Cheque'!$E256&lt;&gt;Categories!$A$8,'BOQ Cheque'!$G256&lt;=0),'BOQ Cheque'!$G256,"")</f>
        <v/>
      </c>
      <c r="S250" s="1">
        <f>'BOQ Cheque'!A250</f>
        <v>43172</v>
      </c>
      <c r="T250" s="1">
        <f>'BOQ Cheque'!B250</f>
        <v>43172</v>
      </c>
      <c r="U250" s="1" t="s">
        <v>14</v>
      </c>
      <c r="V250" s="1" t="str">
        <f>'BOQ Cheque'!D250</f>
        <v>Olly Cooley - John Taylor</v>
      </c>
      <c r="W250" s="1" t="str">
        <f>'BOQ Cheque'!E250</f>
        <v>Social</v>
      </c>
      <c r="X250" s="53" t="str">
        <f>'BOQ Cheque'!I250</f>
        <v>Olly Cooley</v>
      </c>
      <c r="Y250" s="53">
        <f>'BOQ Cheque'!G250</f>
        <v>40</v>
      </c>
      <c r="Z250" s="53">
        <f t="shared" si="23"/>
        <v>40</v>
      </c>
      <c r="AA250" s="53" t="str">
        <f t="shared" si="24"/>
        <v/>
      </c>
      <c r="AF250" s="53" t="str">
        <f t="shared" si="21"/>
        <v>Olly Cooley</v>
      </c>
      <c r="AG250" s="53">
        <f t="shared" si="22"/>
        <v>40</v>
      </c>
    </row>
    <row r="251" spans="3:33">
      <c r="C251" s="53">
        <f>IF(AND('BOQ Cheque'!$E257&lt;&gt;Categories!$A$8,'BOQ Cheque'!$G257&gt;=0),'BOQ Cheque'!$G257,"")</f>
        <v>40</v>
      </c>
      <c r="D251" s="53" t="str">
        <f>IF(AND('BOQ Cheque'!$E257&lt;&gt;Categories!$A$8,'BOQ Cheque'!$G257&lt;=0),'BOQ Cheque'!$G257,"")</f>
        <v/>
      </c>
      <c r="S251" s="1">
        <f>'BOQ Cheque'!A251</f>
        <v>43173</v>
      </c>
      <c r="T251" s="1">
        <f>'BOQ Cheque'!B251</f>
        <v>43173</v>
      </c>
      <c r="U251" s="1" t="s">
        <v>14</v>
      </c>
      <c r="V251" s="1" t="str">
        <f>'BOQ Cheque'!D251</f>
        <v>Breakfast - Mark Hill</v>
      </c>
      <c r="W251" s="1" t="str">
        <f>'BOQ Cheque'!E251</f>
        <v>Social</v>
      </c>
      <c r="X251" s="53" t="str">
        <f>'BOQ Cheque'!I251</f>
        <v>GF Breakfast</v>
      </c>
      <c r="Y251" s="53">
        <f>'BOQ Cheque'!G251</f>
        <v>20</v>
      </c>
      <c r="Z251" s="53">
        <f t="shared" si="23"/>
        <v>20</v>
      </c>
      <c r="AA251" s="53" t="str">
        <f t="shared" si="24"/>
        <v/>
      </c>
      <c r="AF251" s="53" t="str">
        <f t="shared" si="21"/>
        <v>Olly Cooley</v>
      </c>
      <c r="AG251" s="53">
        <f t="shared" si="22"/>
        <v>40</v>
      </c>
    </row>
    <row r="252" spans="3:33">
      <c r="C252" s="53">
        <f>IF(AND('BOQ Cheque'!$E258&lt;&gt;Categories!$A$8,'BOQ Cheque'!$G258&gt;=0),'BOQ Cheque'!$G258,"")</f>
        <v>40</v>
      </c>
      <c r="D252" s="53" t="str">
        <f>IF(AND('BOQ Cheque'!$E258&lt;&gt;Categories!$A$8,'BOQ Cheque'!$G258&lt;=0),'BOQ Cheque'!$G258,"")</f>
        <v/>
      </c>
      <c r="S252" s="1">
        <f>'BOQ Cheque'!A252</f>
        <v>43173</v>
      </c>
      <c r="T252" s="1">
        <f>'BOQ Cheque'!B252</f>
        <v>43173</v>
      </c>
      <c r="U252" s="1" t="s">
        <v>14</v>
      </c>
      <c r="V252" s="1" t="str">
        <f>'BOQ Cheque'!D252</f>
        <v>Breakfast - Wayne Barnes</v>
      </c>
      <c r="W252" s="1" t="str">
        <f>'BOQ Cheque'!E252</f>
        <v>Social</v>
      </c>
      <c r="X252" s="53" t="str">
        <f>'BOQ Cheque'!I252</f>
        <v>GF Breakfast</v>
      </c>
      <c r="Y252" s="53">
        <f>'BOQ Cheque'!G252</f>
        <v>20</v>
      </c>
      <c r="Z252" s="53">
        <f t="shared" si="23"/>
        <v>20</v>
      </c>
      <c r="AA252" s="53" t="str">
        <f t="shared" si="24"/>
        <v/>
      </c>
      <c r="AF252" s="53" t="str">
        <f t="shared" ref="AF252:AF255" si="25">X259</f>
        <v>GF Breakfast</v>
      </c>
      <c r="AG252" s="53">
        <f t="shared" ref="AG252:AG255" si="26">Y259</f>
        <v>20</v>
      </c>
    </row>
    <row r="253" spans="3:33">
      <c r="C253" s="53">
        <f>IF(AND('BOQ Cheque'!$E259&lt;&gt;Categories!$A$8,'BOQ Cheque'!$G259&gt;=0),'BOQ Cheque'!$G259,"")</f>
        <v>20</v>
      </c>
      <c r="D253" s="53" t="str">
        <f>IF(AND('BOQ Cheque'!$E259&lt;&gt;Categories!$A$8,'BOQ Cheque'!$G259&lt;=0),'BOQ Cheque'!$G259,"")</f>
        <v/>
      </c>
      <c r="S253" s="1">
        <f>'BOQ Cheque'!A253</f>
        <v>43175</v>
      </c>
      <c r="T253" s="1">
        <f>'BOQ Cheque'!B253</f>
        <v>43175</v>
      </c>
      <c r="U253" s="1" t="s">
        <v>14</v>
      </c>
      <c r="V253" s="1" t="str">
        <f>'BOQ Cheque'!D253</f>
        <v>Breakfast - Matthew Hall</v>
      </c>
      <c r="W253" s="1" t="str">
        <f>'BOQ Cheque'!E253</f>
        <v>Social</v>
      </c>
      <c r="X253" s="53" t="str">
        <f>'BOQ Cheque'!I253</f>
        <v>GF Breakfast</v>
      </c>
      <c r="Y253" s="53">
        <f>'BOQ Cheque'!G253</f>
        <v>20</v>
      </c>
      <c r="Z253" s="53">
        <f t="shared" si="23"/>
        <v>20</v>
      </c>
      <c r="AA253" s="53" t="str">
        <f t="shared" si="24"/>
        <v/>
      </c>
      <c r="AF253" s="53" t="str">
        <f t="shared" si="25"/>
        <v>General Meeting</v>
      </c>
      <c r="AG253" s="53">
        <f t="shared" si="26"/>
        <v>-55.15</v>
      </c>
    </row>
    <row r="254" spans="3:33">
      <c r="C254" s="53" t="str">
        <f>IF(AND('BOQ Cheque'!$E260&lt;&gt;Categories!$A$8,'BOQ Cheque'!$G260&gt;=0),'BOQ Cheque'!$G260,"")</f>
        <v/>
      </c>
      <c r="D254" s="53">
        <f>IF(AND('BOQ Cheque'!$E260&lt;&gt;Categories!$A$8,'BOQ Cheque'!$G260&lt;=0),'BOQ Cheque'!$G260,"")</f>
        <v>-55.15</v>
      </c>
      <c r="S254" s="1">
        <f>'BOQ Cheque'!A254</f>
        <v>43175</v>
      </c>
      <c r="T254" s="1">
        <f>'BOQ Cheque'!B254</f>
        <v>43175</v>
      </c>
      <c r="U254" s="1" t="s">
        <v>14</v>
      </c>
      <c r="V254" s="1" t="str">
        <f>'BOQ Cheque'!D254</f>
        <v>Breakfast - Nathan Johnstone</v>
      </c>
      <c r="W254" s="1" t="str">
        <f>'BOQ Cheque'!E254</f>
        <v>Social</v>
      </c>
      <c r="X254" s="53" t="str">
        <f>'BOQ Cheque'!I254</f>
        <v>GF Breakfast</v>
      </c>
      <c r="Y254" s="53">
        <f>'BOQ Cheque'!G254</f>
        <v>20</v>
      </c>
      <c r="Z254" s="53">
        <f t="shared" si="23"/>
        <v>20</v>
      </c>
      <c r="AA254" s="53" t="str">
        <f t="shared" si="24"/>
        <v/>
      </c>
      <c r="AF254" s="53" t="str">
        <f t="shared" si="25"/>
        <v>Olly Cooley</v>
      </c>
      <c r="AG254" s="53">
        <f t="shared" si="26"/>
        <v>40</v>
      </c>
    </row>
    <row r="255" spans="3:33">
      <c r="C255" s="53">
        <f>IF(AND('BOQ Cheque'!$E261&lt;&gt;Categories!$A$8,'BOQ Cheque'!$G261&gt;=0),'BOQ Cheque'!$G261,"")</f>
        <v>40</v>
      </c>
      <c r="D255" s="53" t="str">
        <f>IF(AND('BOQ Cheque'!$E261&lt;&gt;Categories!$A$8,'BOQ Cheque'!$G261&lt;=0),'BOQ Cheque'!$G261,"")</f>
        <v/>
      </c>
      <c r="S255" s="1">
        <f>'BOQ Cheque'!A255</f>
        <v>43175</v>
      </c>
      <c r="T255" s="1">
        <f>'BOQ Cheque'!B255</f>
        <v>43175</v>
      </c>
      <c r="U255" s="1" t="s">
        <v>14</v>
      </c>
      <c r="V255" s="1" t="str">
        <f>'BOQ Cheque'!D255</f>
        <v>Dinner - Nathan Johnstone</v>
      </c>
      <c r="W255" s="1" t="str">
        <f>'BOQ Cheque'!E255</f>
        <v>Social</v>
      </c>
      <c r="X255" s="53" t="str">
        <f>'BOQ Cheque'!I255</f>
        <v>End Season Dinner</v>
      </c>
      <c r="Y255" s="53">
        <f>'BOQ Cheque'!G255</f>
        <v>35</v>
      </c>
      <c r="Z255" s="53">
        <f t="shared" si="23"/>
        <v>35</v>
      </c>
      <c r="AA255" s="53" t="str">
        <f t="shared" si="24"/>
        <v/>
      </c>
      <c r="AF255" s="53" t="str">
        <f t="shared" si="25"/>
        <v>End Season Dinner</v>
      </c>
      <c r="AG255" s="53">
        <f t="shared" si="26"/>
        <v>-1240.9000000000001</v>
      </c>
    </row>
    <row r="256" spans="3:33">
      <c r="C256" s="53" t="str">
        <f>IF(AND('BOQ Cheque'!$E262&lt;&gt;Categories!$A$8,'BOQ Cheque'!$G262&gt;=0),'BOQ Cheque'!$G262,"")</f>
        <v/>
      </c>
      <c r="D256" s="53">
        <f>IF(AND('BOQ Cheque'!$E262&lt;&gt;Categories!$A$8,'BOQ Cheque'!$G262&lt;=0),'BOQ Cheque'!$G262,"")</f>
        <v>-1240.9000000000001</v>
      </c>
      <c r="S256" s="1">
        <f>'BOQ Cheque'!A256</f>
        <v>43178</v>
      </c>
      <c r="T256" s="1">
        <f>'BOQ Cheque'!B256</f>
        <v>43178</v>
      </c>
      <c r="U256" s="1" t="s">
        <v>14</v>
      </c>
      <c r="V256" s="1" t="str">
        <f>'BOQ Cheque'!D256</f>
        <v>Shirt - Kirsten Funston</v>
      </c>
      <c r="W256" s="1" t="str">
        <f>'BOQ Cheque'!E256</f>
        <v>Merchandise</v>
      </c>
      <c r="X256" s="53" t="str">
        <f>'BOQ Cheque'!I256</f>
        <v>Shirt</v>
      </c>
      <c r="Y256" s="53">
        <f>'BOQ Cheque'!G256</f>
        <v>30</v>
      </c>
      <c r="Z256" s="53">
        <f t="shared" si="23"/>
        <v>30</v>
      </c>
      <c r="AA256" s="53" t="str">
        <f t="shared" si="24"/>
        <v/>
      </c>
      <c r="AF256" s="53" t="str">
        <f t="shared" ref="AF256:AF287" si="27">X264</f>
        <v>GF Breakfast</v>
      </c>
      <c r="AG256" s="53">
        <f t="shared" ref="AG256:AG287" si="28">Y264</f>
        <v>20</v>
      </c>
    </row>
    <row r="257" spans="3:33">
      <c r="C257" s="53" t="str">
        <f>IF(AND('BOQ Cheque'!$E263&lt;&gt;Categories!$A$8,'BOQ Cheque'!$G263&gt;=0),'BOQ Cheque'!$G263,"")</f>
        <v/>
      </c>
      <c r="D257" s="53" t="str">
        <f>IF(AND('BOQ Cheque'!$E263&lt;&gt;Categories!$A$8,'BOQ Cheque'!$G263&lt;=0),'BOQ Cheque'!$G263,"")</f>
        <v/>
      </c>
      <c r="S257" s="1">
        <f>'BOQ Cheque'!A257</f>
        <v>43178</v>
      </c>
      <c r="T257" s="1">
        <f>'BOQ Cheque'!B257</f>
        <v>43178</v>
      </c>
      <c r="U257" s="1" t="s">
        <v>14</v>
      </c>
      <c r="V257" s="1" t="str">
        <f>'BOQ Cheque'!D257</f>
        <v>Olly Cooley - Andrew Micenko</v>
      </c>
      <c r="W257" s="1" t="str">
        <f>'BOQ Cheque'!E257</f>
        <v>Social</v>
      </c>
      <c r="X257" s="53" t="str">
        <f>'BOQ Cheque'!I257</f>
        <v>Olly Cooley</v>
      </c>
      <c r="Y257" s="53">
        <f>'BOQ Cheque'!G257</f>
        <v>40</v>
      </c>
      <c r="Z257" s="53">
        <f t="shared" si="23"/>
        <v>40</v>
      </c>
      <c r="AA257" s="53" t="str">
        <f t="shared" si="24"/>
        <v/>
      </c>
      <c r="AF257" s="53" t="str">
        <f t="shared" si="27"/>
        <v>Membership (WACA)</v>
      </c>
      <c r="AG257" s="53">
        <f t="shared" si="28"/>
        <v>275</v>
      </c>
    </row>
    <row r="258" spans="3:33">
      <c r="C258" s="53">
        <f>IF(AND('BOQ Cheque'!$E264&lt;&gt;Categories!$A$8,'BOQ Cheque'!$G264&gt;=0),'BOQ Cheque'!$G264,"")</f>
        <v>20</v>
      </c>
      <c r="D258" s="53" t="str">
        <f>IF(AND('BOQ Cheque'!$E264&lt;&gt;Categories!$A$8,'BOQ Cheque'!$G264&lt;=0),'BOQ Cheque'!$G264,"")</f>
        <v/>
      </c>
      <c r="S258" s="1">
        <f>'BOQ Cheque'!A258</f>
        <v>43179</v>
      </c>
      <c r="T258" s="1">
        <f>'BOQ Cheque'!B258</f>
        <v>43179</v>
      </c>
      <c r="U258" s="1" t="s">
        <v>14</v>
      </c>
      <c r="V258" s="1" t="str">
        <f>'BOQ Cheque'!D258</f>
        <v>Olly Cooley - Stephen Farrell</v>
      </c>
      <c r="W258" s="1" t="str">
        <f>'BOQ Cheque'!E258</f>
        <v>Social</v>
      </c>
      <c r="X258" s="53" t="str">
        <f>'BOQ Cheque'!I258</f>
        <v>Olly Cooley</v>
      </c>
      <c r="Y258" s="53">
        <f>'BOQ Cheque'!G258</f>
        <v>40</v>
      </c>
      <c r="Z258" s="53">
        <f t="shared" si="23"/>
        <v>40</v>
      </c>
      <c r="AA258" s="53" t="str">
        <f t="shared" si="24"/>
        <v/>
      </c>
      <c r="AF258" s="53" t="str">
        <f t="shared" si="27"/>
        <v>GF Breakfast</v>
      </c>
      <c r="AG258" s="53">
        <f t="shared" si="28"/>
        <v>20</v>
      </c>
    </row>
    <row r="259" spans="3:33">
      <c r="C259" s="53">
        <f>IF(AND('BOQ Cheque'!$E265&lt;&gt;Categories!$A$8,'BOQ Cheque'!$G265&gt;=0),'BOQ Cheque'!$G265,"")</f>
        <v>275</v>
      </c>
      <c r="D259" s="53" t="str">
        <f>IF(AND('BOQ Cheque'!$E265&lt;&gt;Categories!$A$8,'BOQ Cheque'!$G265&lt;=0),'BOQ Cheque'!$G265,"")</f>
        <v/>
      </c>
      <c r="S259" s="1">
        <f>'BOQ Cheque'!A259</f>
        <v>43179</v>
      </c>
      <c r="T259" s="1">
        <f>'BOQ Cheque'!B259</f>
        <v>43179</v>
      </c>
      <c r="U259" s="1" t="s">
        <v>14</v>
      </c>
      <c r="V259" s="1" t="str">
        <f>'BOQ Cheque'!D259</f>
        <v>Breakfast - Jack Paterson</v>
      </c>
      <c r="W259" s="1" t="str">
        <f>'BOQ Cheque'!E259</f>
        <v>Social</v>
      </c>
      <c r="X259" s="53" t="str">
        <f>'BOQ Cheque'!I259</f>
        <v>GF Breakfast</v>
      </c>
      <c r="Y259" s="53">
        <f>'BOQ Cheque'!G259</f>
        <v>20</v>
      </c>
      <c r="Z259" s="53">
        <f t="shared" ref="Z259:Z322" si="29">IF(Y259&gt;0,Y259,"")</f>
        <v>20</v>
      </c>
      <c r="AA259" s="53" t="str">
        <f t="shared" ref="AA259:AA322" si="30">IF(Y259&lt;=0,Y259,"")</f>
        <v/>
      </c>
      <c r="AF259" s="53" t="str">
        <f t="shared" si="27"/>
        <v>GF Breakfast</v>
      </c>
      <c r="AG259" s="53">
        <f t="shared" si="28"/>
        <v>20</v>
      </c>
    </row>
    <row r="260" spans="3:33">
      <c r="C260" s="53">
        <f>IF(AND('BOQ Cheque'!$E266&lt;&gt;Categories!$A$8,'BOQ Cheque'!$G266&gt;=0),'BOQ Cheque'!$G266,"")</f>
        <v>20</v>
      </c>
      <c r="D260" s="53" t="str">
        <f>IF(AND('BOQ Cheque'!$E266&lt;&gt;Categories!$A$8,'BOQ Cheque'!$G266&lt;=0),'BOQ Cheque'!$G266,"")</f>
        <v/>
      </c>
      <c r="S260" s="1">
        <f>'BOQ Cheque'!A260</f>
        <v>43179</v>
      </c>
      <c r="T260" s="1">
        <f>'BOQ Cheque'!B260</f>
        <v>43180</v>
      </c>
      <c r="U260" s="1" t="s">
        <v>14</v>
      </c>
      <c r="V260" s="1" t="str">
        <f>'BOQ Cheque'!D260</f>
        <v>March General Meeting BBQ - Reimburse Trent Steenholdt</v>
      </c>
      <c r="W260" s="1" t="str">
        <f>'BOQ Cheque'!E260</f>
        <v>Social</v>
      </c>
      <c r="X260" s="53" t="str">
        <f>'BOQ Cheque'!I260</f>
        <v>General Meeting</v>
      </c>
      <c r="Y260" s="53">
        <f>'BOQ Cheque'!G260</f>
        <v>-55.15</v>
      </c>
      <c r="Z260" s="53" t="str">
        <f t="shared" si="29"/>
        <v/>
      </c>
      <c r="AA260" s="53">
        <f t="shared" si="30"/>
        <v>-55.15</v>
      </c>
      <c r="AF260" s="53" t="str">
        <f t="shared" si="27"/>
        <v>GF Breakfast</v>
      </c>
      <c r="AG260" s="53">
        <f t="shared" si="28"/>
        <v>-1150.75</v>
      </c>
    </row>
    <row r="261" spans="3:33">
      <c r="C261" s="53">
        <f>IF(AND('BOQ Cheque'!$E267&lt;&gt;Categories!$A$8,'BOQ Cheque'!$G267&gt;=0),'BOQ Cheque'!$G267,"")</f>
        <v>20</v>
      </c>
      <c r="D261" s="53" t="str">
        <f>IF(AND('BOQ Cheque'!$E267&lt;&gt;Categories!$A$8,'BOQ Cheque'!$G267&lt;=0),'BOQ Cheque'!$G267,"")</f>
        <v/>
      </c>
      <c r="S261" s="1">
        <f>'BOQ Cheque'!A261</f>
        <v>43180</v>
      </c>
      <c r="T261" s="1">
        <f>'BOQ Cheque'!B261</f>
        <v>43180</v>
      </c>
      <c r="U261" s="1" t="s">
        <v>14</v>
      </c>
      <c r="V261" s="1" t="str">
        <f>'BOQ Cheque'!D261</f>
        <v>Olly Cooley - Garth McCrorie</v>
      </c>
      <c r="W261" s="1" t="str">
        <f>'BOQ Cheque'!E261</f>
        <v>Social</v>
      </c>
      <c r="X261" s="53" t="str">
        <f>'BOQ Cheque'!I261</f>
        <v>Olly Cooley</v>
      </c>
      <c r="Y261" s="53">
        <f>'BOQ Cheque'!G261</f>
        <v>40</v>
      </c>
      <c r="Z261" s="53">
        <f t="shared" si="29"/>
        <v>40</v>
      </c>
      <c r="AA261" s="53" t="str">
        <f t="shared" si="30"/>
        <v/>
      </c>
      <c r="AF261" s="53" t="str">
        <f t="shared" si="27"/>
        <v>Olly Cooley</v>
      </c>
      <c r="AG261" s="53">
        <f t="shared" si="28"/>
        <v>40</v>
      </c>
    </row>
    <row r="262" spans="3:33">
      <c r="C262" s="53" t="str">
        <f>IF(AND('BOQ Cheque'!$E268&lt;&gt;Categories!$A$8,'BOQ Cheque'!$G268&gt;=0),'BOQ Cheque'!$G268,"")</f>
        <v/>
      </c>
      <c r="D262" s="53">
        <f>IF(AND('BOQ Cheque'!$E268&lt;&gt;Categories!$A$8,'BOQ Cheque'!$G268&lt;=0),'BOQ Cheque'!$G268,"")</f>
        <v>-1150.75</v>
      </c>
      <c r="S262" s="1">
        <f>'BOQ Cheque'!A262</f>
        <v>43162</v>
      </c>
      <c r="T262" s="1">
        <f>'BOQ Cheque'!B262</f>
        <v>43180</v>
      </c>
      <c r="U262" s="1" t="s">
        <v>14</v>
      </c>
      <c r="V262" s="1" t="str">
        <f>'BOQ Cheque'!D262</f>
        <v>Annual Dinner - Venue hire and bar tab INV00003834</v>
      </c>
      <c r="W262" s="1" t="str">
        <f>'BOQ Cheque'!E262</f>
        <v>Social</v>
      </c>
      <c r="X262" s="53" t="str">
        <f>'BOQ Cheque'!I262</f>
        <v>End Season Dinner</v>
      </c>
      <c r="Y262" s="53">
        <f>'BOQ Cheque'!G262</f>
        <v>-1240.9000000000001</v>
      </c>
      <c r="Z262" s="53" t="str">
        <f t="shared" si="29"/>
        <v/>
      </c>
      <c r="AA262" s="53">
        <f t="shared" si="30"/>
        <v>-1240.9000000000001</v>
      </c>
      <c r="AF262" s="53" t="str">
        <f t="shared" si="27"/>
        <v>Olly Cooley</v>
      </c>
      <c r="AG262" s="53">
        <f t="shared" si="28"/>
        <v>40</v>
      </c>
    </row>
    <row r="263" spans="3:33">
      <c r="C263" s="53">
        <f>IF(AND('BOQ Cheque'!$E269&lt;&gt;Categories!$A$8,'BOQ Cheque'!$G269&gt;=0),'BOQ Cheque'!$G269,"")</f>
        <v>40</v>
      </c>
      <c r="D263" s="53" t="str">
        <f>IF(AND('BOQ Cheque'!$E269&lt;&gt;Categories!$A$8,'BOQ Cheque'!$G269&lt;=0),'BOQ Cheque'!$G269,"")</f>
        <v/>
      </c>
      <c r="S263" s="1">
        <f>'BOQ Cheque'!A263</f>
        <v>43180</v>
      </c>
      <c r="T263" s="1">
        <f>'BOQ Cheque'!B263</f>
        <v>43180</v>
      </c>
      <c r="U263" s="1" t="s">
        <v>14</v>
      </c>
      <c r="V263" s="1" t="str">
        <f>'BOQ Cheque'!D263</f>
        <v>Transfer - Funds from savings account</v>
      </c>
      <c r="W263" s="1" t="str">
        <f>'BOQ Cheque'!E263</f>
        <v>Transfer</v>
      </c>
      <c r="X263" s="53" t="str">
        <f>'BOQ Cheque'!I263</f>
        <v>Transfer</v>
      </c>
      <c r="Y263" s="53">
        <f>'BOQ Cheque'!G263</f>
        <v>4000</v>
      </c>
      <c r="Z263" s="53">
        <f t="shared" si="29"/>
        <v>4000</v>
      </c>
      <c r="AA263" s="53" t="str">
        <f t="shared" si="30"/>
        <v/>
      </c>
      <c r="AF263" s="53" t="str">
        <f t="shared" si="27"/>
        <v>Olly Cooley</v>
      </c>
      <c r="AG263" s="53">
        <f t="shared" si="28"/>
        <v>40</v>
      </c>
    </row>
    <row r="264" spans="3:33">
      <c r="C264" s="53">
        <f>IF(AND('BOQ Cheque'!$E270&lt;&gt;Categories!$A$8,'BOQ Cheque'!$G270&gt;=0),'BOQ Cheque'!$G270,"")</f>
        <v>40</v>
      </c>
      <c r="D264" s="53" t="str">
        <f>IF(AND('BOQ Cheque'!$E270&lt;&gt;Categories!$A$8,'BOQ Cheque'!$G270&lt;=0),'BOQ Cheque'!$G270,"")</f>
        <v/>
      </c>
      <c r="S264" s="1">
        <f>'BOQ Cheque'!A264</f>
        <v>43181</v>
      </c>
      <c r="T264" s="1">
        <f>'BOQ Cheque'!B264</f>
        <v>43181</v>
      </c>
      <c r="U264" s="1" t="s">
        <v>14</v>
      </c>
      <c r="V264" s="1" t="str">
        <f>'BOQ Cheque'!D264</f>
        <v>Breakfast - Michael Kovalevs</v>
      </c>
      <c r="W264" s="1" t="str">
        <f>'BOQ Cheque'!E264</f>
        <v>Social</v>
      </c>
      <c r="X264" s="53" t="str">
        <f>'BOQ Cheque'!I264</f>
        <v>GF Breakfast</v>
      </c>
      <c r="Y264" s="53">
        <f>'BOQ Cheque'!G264</f>
        <v>20</v>
      </c>
      <c r="Z264" s="53">
        <f t="shared" si="29"/>
        <v>20</v>
      </c>
      <c r="AA264" s="53" t="str">
        <f t="shared" si="30"/>
        <v/>
      </c>
      <c r="AF264" s="53" t="str">
        <f t="shared" si="27"/>
        <v>Olly Cooley</v>
      </c>
      <c r="AG264" s="53">
        <f t="shared" si="28"/>
        <v>40</v>
      </c>
    </row>
    <row r="265" spans="3:33">
      <c r="C265" s="53">
        <f>IF(AND('BOQ Cheque'!$E271&lt;&gt;Categories!$A$8,'BOQ Cheque'!$G271&gt;=0),'BOQ Cheque'!$G271,"")</f>
        <v>40</v>
      </c>
      <c r="D265" s="53" t="str">
        <f>IF(AND('BOQ Cheque'!$E271&lt;&gt;Categories!$A$8,'BOQ Cheque'!$G271&lt;=0),'BOQ Cheque'!$G271,"")</f>
        <v/>
      </c>
      <c r="S265" s="1">
        <f>'BOQ Cheque'!A265</f>
        <v>43182</v>
      </c>
      <c r="T265" s="1">
        <f>'BOQ Cheque'!B265</f>
        <v>43182</v>
      </c>
      <c r="U265" s="1" t="s">
        <v>14</v>
      </c>
      <c r="V265" s="1" t="str">
        <f>'BOQ Cheque'!D265</f>
        <v>Membership - WACA contribution</v>
      </c>
      <c r="W265" s="1" t="str">
        <f>'BOQ Cheque'!E265</f>
        <v>Membership Fee</v>
      </c>
      <c r="X265" s="53" t="str">
        <f>'BOQ Cheque'!I265</f>
        <v>Membership (WACA)</v>
      </c>
      <c r="Y265" s="53">
        <f>'BOQ Cheque'!G265</f>
        <v>275</v>
      </c>
      <c r="Z265" s="53">
        <f t="shared" si="29"/>
        <v>275</v>
      </c>
      <c r="AA265" s="53" t="str">
        <f t="shared" si="30"/>
        <v/>
      </c>
      <c r="AF265" s="53" t="str">
        <f t="shared" si="27"/>
        <v>Olly Cooley</v>
      </c>
      <c r="AG265" s="53">
        <f t="shared" si="28"/>
        <v>40</v>
      </c>
    </row>
    <row r="266" spans="3:33">
      <c r="C266" s="53">
        <f>IF(AND('BOQ Cheque'!$E272&lt;&gt;Categories!$A$8,'BOQ Cheque'!$G272&gt;=0),'BOQ Cheque'!$G272,"")</f>
        <v>40</v>
      </c>
      <c r="D266" s="53" t="str">
        <f>IF(AND('BOQ Cheque'!$E272&lt;&gt;Categories!$A$8,'BOQ Cheque'!$G272&lt;=0),'BOQ Cheque'!$G272,"")</f>
        <v/>
      </c>
      <c r="S266" s="1">
        <f>'BOQ Cheque'!A266</f>
        <v>43182</v>
      </c>
      <c r="T266" s="1">
        <f>'BOQ Cheque'!B266</f>
        <v>43182</v>
      </c>
      <c r="U266" s="1" t="s">
        <v>14</v>
      </c>
      <c r="V266" s="1" t="str">
        <f>'BOQ Cheque'!D266</f>
        <v>Breakfast - Ashlee Kovalevs</v>
      </c>
      <c r="W266" s="1" t="str">
        <f>'BOQ Cheque'!E266</f>
        <v>Social</v>
      </c>
      <c r="X266" s="53" t="str">
        <f>'BOQ Cheque'!I266</f>
        <v>GF Breakfast</v>
      </c>
      <c r="Y266" s="53">
        <f>'BOQ Cheque'!G266</f>
        <v>20</v>
      </c>
      <c r="Z266" s="53">
        <f t="shared" si="29"/>
        <v>20</v>
      </c>
      <c r="AA266" s="53" t="str">
        <f t="shared" si="30"/>
        <v/>
      </c>
      <c r="AF266" s="53" t="str">
        <f t="shared" si="27"/>
        <v>Olly Cooley</v>
      </c>
      <c r="AG266" s="53">
        <f t="shared" si="28"/>
        <v>40</v>
      </c>
    </row>
    <row r="267" spans="3:33">
      <c r="C267" s="53">
        <f>IF(AND('BOQ Cheque'!$E273&lt;&gt;Categories!$A$8,'BOQ Cheque'!$G273&gt;=0),'BOQ Cheque'!$G273,"")</f>
        <v>40</v>
      </c>
      <c r="D267" s="53" t="str">
        <f>IF(AND('BOQ Cheque'!$E273&lt;&gt;Categories!$A$8,'BOQ Cheque'!$G273&lt;=0),'BOQ Cheque'!$G273,"")</f>
        <v/>
      </c>
      <c r="S267" s="1">
        <f>'BOQ Cheque'!A267</f>
        <v>43185</v>
      </c>
      <c r="T267" s="1">
        <f>'BOQ Cheque'!B267</f>
        <v>43185</v>
      </c>
      <c r="U267" s="1" t="s">
        <v>14</v>
      </c>
      <c r="V267" s="1" t="str">
        <f>'BOQ Cheque'!D267</f>
        <v>Breakfast - Jarryd Buscall</v>
      </c>
      <c r="W267" s="1" t="str">
        <f>'BOQ Cheque'!E267</f>
        <v>Social</v>
      </c>
      <c r="X267" s="53" t="str">
        <f>'BOQ Cheque'!I267</f>
        <v>GF Breakfast</v>
      </c>
      <c r="Y267" s="53">
        <f>'BOQ Cheque'!G267</f>
        <v>20</v>
      </c>
      <c r="Z267" s="53">
        <f t="shared" si="29"/>
        <v>20</v>
      </c>
      <c r="AA267" s="53" t="str">
        <f t="shared" si="30"/>
        <v/>
      </c>
      <c r="AF267" s="53" t="str">
        <f t="shared" si="27"/>
        <v>Olly Cooley</v>
      </c>
      <c r="AG267" s="53">
        <f t="shared" si="28"/>
        <v>40</v>
      </c>
    </row>
    <row r="268" spans="3:33">
      <c r="C268" s="53">
        <f>IF(AND('BOQ Cheque'!$E274&lt;&gt;Categories!$A$8,'BOQ Cheque'!$G274&gt;=0),'BOQ Cheque'!$G274,"")</f>
        <v>40</v>
      </c>
      <c r="D268" s="53" t="str">
        <f>IF(AND('BOQ Cheque'!$E274&lt;&gt;Categories!$A$8,'BOQ Cheque'!$G274&lt;=0),'BOQ Cheque'!$G274,"")</f>
        <v/>
      </c>
      <c r="S268" s="1">
        <f>'BOQ Cheque'!A268</f>
        <v>43183</v>
      </c>
      <c r="T268" s="1">
        <f>'BOQ Cheque'!B268</f>
        <v>43186</v>
      </c>
      <c r="U268" s="1" t="s">
        <v>14</v>
      </c>
      <c r="V268" s="1" t="str">
        <f>'BOQ Cheque'!D268</f>
        <v>Breakfast - Delaware North Catering INV25395</v>
      </c>
      <c r="W268" s="1" t="str">
        <f>'BOQ Cheque'!E268</f>
        <v>Social</v>
      </c>
      <c r="X268" s="53" t="str">
        <f>'BOQ Cheque'!I268</f>
        <v>GF Breakfast</v>
      </c>
      <c r="Y268" s="53">
        <f>'BOQ Cheque'!G268</f>
        <v>-1150.75</v>
      </c>
      <c r="Z268" s="53" t="str">
        <f t="shared" si="29"/>
        <v/>
      </c>
      <c r="AA268" s="53">
        <f t="shared" si="30"/>
        <v>-1150.75</v>
      </c>
      <c r="AF268" s="53" t="str">
        <f t="shared" si="27"/>
        <v>Olly Cooley</v>
      </c>
      <c r="AG268" s="53">
        <f t="shared" si="28"/>
        <v>40</v>
      </c>
    </row>
    <row r="269" spans="3:33">
      <c r="C269" s="53">
        <f>IF(AND('BOQ Cheque'!$E275&lt;&gt;Categories!$A$8,'BOQ Cheque'!$G275&gt;=0),'BOQ Cheque'!$G275,"")</f>
        <v>40</v>
      </c>
      <c r="D269" s="53" t="str">
        <f>IF(AND('BOQ Cheque'!$E275&lt;&gt;Categories!$A$8,'BOQ Cheque'!$G275&lt;=0),'BOQ Cheque'!$G275,"")</f>
        <v/>
      </c>
      <c r="S269" s="1">
        <f>'BOQ Cheque'!A269</f>
        <v>43187</v>
      </c>
      <c r="T269" s="1">
        <f>'BOQ Cheque'!B269</f>
        <v>43187</v>
      </c>
      <c r="U269" s="1" t="s">
        <v>14</v>
      </c>
      <c r="V269" s="1" t="str">
        <f>'BOQ Cheque'!D269</f>
        <v>Olly Cooley - Nick Walters</v>
      </c>
      <c r="W269" s="1" t="str">
        <f>'BOQ Cheque'!E269</f>
        <v>Social</v>
      </c>
      <c r="X269" s="53" t="str">
        <f>'BOQ Cheque'!I269</f>
        <v>Olly Cooley</v>
      </c>
      <c r="Y269" s="53">
        <f>'BOQ Cheque'!G269</f>
        <v>40</v>
      </c>
      <c r="Z269" s="53">
        <f t="shared" si="29"/>
        <v>40</v>
      </c>
      <c r="AA269" s="53" t="str">
        <f t="shared" si="30"/>
        <v/>
      </c>
      <c r="AF269" s="53" t="str">
        <f t="shared" si="27"/>
        <v>Karen Read</v>
      </c>
      <c r="AG269" s="53">
        <f t="shared" si="28"/>
        <v>65</v>
      </c>
    </row>
    <row r="270" spans="3:33">
      <c r="C270" s="53">
        <f>IF(AND('BOQ Cheque'!$E276&lt;&gt;Categories!$A$8,'BOQ Cheque'!$G276&gt;=0),'BOQ Cheque'!$G276,"")</f>
        <v>40</v>
      </c>
      <c r="D270" s="53" t="str">
        <f>IF(AND('BOQ Cheque'!$E276&lt;&gt;Categories!$A$8,'BOQ Cheque'!$G276&lt;=0),'BOQ Cheque'!$G276,"")</f>
        <v/>
      </c>
      <c r="S270" s="1">
        <f>'BOQ Cheque'!A270</f>
        <v>43187</v>
      </c>
      <c r="T270" s="1">
        <f>'BOQ Cheque'!B270</f>
        <v>43187</v>
      </c>
      <c r="U270" s="1" t="s">
        <v>14</v>
      </c>
      <c r="V270" s="1" t="str">
        <f>'BOQ Cheque'!D270</f>
        <v>Olly Cooley - Daniel Smith</v>
      </c>
      <c r="W270" s="1" t="str">
        <f>'BOQ Cheque'!E270</f>
        <v>Social</v>
      </c>
      <c r="X270" s="53" t="str">
        <f>'BOQ Cheque'!I270</f>
        <v>Olly Cooley</v>
      </c>
      <c r="Y270" s="53">
        <f>'BOQ Cheque'!G270</f>
        <v>40</v>
      </c>
      <c r="Z270" s="53">
        <f t="shared" si="29"/>
        <v>40</v>
      </c>
      <c r="AA270" s="53" t="str">
        <f t="shared" si="30"/>
        <v/>
      </c>
      <c r="AF270" s="53" t="str">
        <f t="shared" si="27"/>
        <v>Olly Cooley</v>
      </c>
      <c r="AG270" s="53">
        <f t="shared" si="28"/>
        <v>40</v>
      </c>
    </row>
    <row r="271" spans="3:33">
      <c r="C271" s="53">
        <f>IF(AND('BOQ Cheque'!$E277&lt;&gt;Categories!$A$8,'BOQ Cheque'!$G277&gt;=0),'BOQ Cheque'!$G277,"")</f>
        <v>65</v>
      </c>
      <c r="D271" s="53" t="str">
        <f>IF(AND('BOQ Cheque'!$E277&lt;&gt;Categories!$A$8,'BOQ Cheque'!$G277&lt;=0),'BOQ Cheque'!$G277,"")</f>
        <v/>
      </c>
      <c r="S271" s="1">
        <f>'BOQ Cheque'!A271</f>
        <v>43187</v>
      </c>
      <c r="T271" s="1">
        <f>'BOQ Cheque'!B271</f>
        <v>43187</v>
      </c>
      <c r="U271" s="1" t="s">
        <v>14</v>
      </c>
      <c r="V271" s="1" t="str">
        <f>'BOQ Cheque'!D271</f>
        <v>Olly Cooley - Sean Ayres</v>
      </c>
      <c r="W271" s="1" t="str">
        <f>'BOQ Cheque'!E271</f>
        <v>Social</v>
      </c>
      <c r="X271" s="53" t="str">
        <f>'BOQ Cheque'!I271</f>
        <v>Olly Cooley</v>
      </c>
      <c r="Y271" s="53">
        <f>'BOQ Cheque'!G271</f>
        <v>40</v>
      </c>
      <c r="Z271" s="53">
        <f t="shared" si="29"/>
        <v>40</v>
      </c>
      <c r="AA271" s="53" t="str">
        <f t="shared" si="30"/>
        <v/>
      </c>
      <c r="AF271" s="53" t="str">
        <f t="shared" si="27"/>
        <v>Interest</v>
      </c>
      <c r="AG271" s="53">
        <f t="shared" si="28"/>
        <v>0.16</v>
      </c>
    </row>
    <row r="272" spans="3:33">
      <c r="C272" s="53">
        <f>IF(AND('BOQ Cheque'!$E278&lt;&gt;Categories!$A$8,'BOQ Cheque'!$G278&gt;=0),'BOQ Cheque'!$G278,"")</f>
        <v>40</v>
      </c>
      <c r="D272" s="53" t="str">
        <f>IF(AND('BOQ Cheque'!$E278&lt;&gt;Categories!$A$8,'BOQ Cheque'!$G278&lt;=0),'BOQ Cheque'!$G278,"")</f>
        <v/>
      </c>
      <c r="S272" s="1">
        <f>'BOQ Cheque'!A272</f>
        <v>43187</v>
      </c>
      <c r="T272" s="1">
        <f>'BOQ Cheque'!B272</f>
        <v>43187</v>
      </c>
      <c r="U272" s="1" t="s">
        <v>14</v>
      </c>
      <c r="V272" s="1" t="str">
        <f>'BOQ Cheque'!D272</f>
        <v>Olly Cooley - Jack Paterson</v>
      </c>
      <c r="W272" s="1" t="str">
        <f>'BOQ Cheque'!E272</f>
        <v>Social</v>
      </c>
      <c r="X272" s="53" t="str">
        <f>'BOQ Cheque'!I272</f>
        <v>Olly Cooley</v>
      </c>
      <c r="Y272" s="53">
        <f>'BOQ Cheque'!G272</f>
        <v>40</v>
      </c>
      <c r="Z272" s="53">
        <f t="shared" si="29"/>
        <v>40</v>
      </c>
      <c r="AA272" s="53" t="str">
        <f t="shared" si="30"/>
        <v/>
      </c>
      <c r="AF272" s="53" t="str">
        <f t="shared" si="27"/>
        <v>Membership Direct</v>
      </c>
      <c r="AG272" s="53">
        <f t="shared" si="28"/>
        <v>-55</v>
      </c>
    </row>
    <row r="273" spans="3:33">
      <c r="C273" s="53">
        <f>IF(AND('BOQ Cheque'!$E279&lt;&gt;Categories!$A$8,'BOQ Cheque'!$G279&gt;=0),'BOQ Cheque'!$G279,"")</f>
        <v>0.16</v>
      </c>
      <c r="D273" s="53" t="str">
        <f>IF(AND('BOQ Cheque'!$E279&lt;&gt;Categories!$A$8,'BOQ Cheque'!$G279&lt;=0),'BOQ Cheque'!$G279,"")</f>
        <v/>
      </c>
      <c r="S273" s="1">
        <f>'BOQ Cheque'!A273</f>
        <v>43187</v>
      </c>
      <c r="T273" s="1">
        <f>'BOQ Cheque'!B273</f>
        <v>43187</v>
      </c>
      <c r="U273" s="1" t="s">
        <v>14</v>
      </c>
      <c r="V273" s="1" t="str">
        <f>'BOQ Cheque'!D273</f>
        <v>Olly Cooley - Ashlee Kovalevs</v>
      </c>
      <c r="W273" s="1" t="str">
        <f>'BOQ Cheque'!E273</f>
        <v>Social</v>
      </c>
      <c r="X273" s="53" t="str">
        <f>'BOQ Cheque'!I273</f>
        <v>Olly Cooley</v>
      </c>
      <c r="Y273" s="53">
        <f>'BOQ Cheque'!G273</f>
        <v>40</v>
      </c>
      <c r="Z273" s="53">
        <f t="shared" si="29"/>
        <v>40</v>
      </c>
      <c r="AA273" s="53" t="str">
        <f t="shared" si="30"/>
        <v/>
      </c>
      <c r="AF273" s="53" t="str">
        <f t="shared" si="27"/>
        <v>Olly Cooley</v>
      </c>
      <c r="AG273" s="53">
        <f t="shared" si="28"/>
        <v>-40</v>
      </c>
    </row>
    <row r="274" spans="3:33">
      <c r="C274" s="53" t="str">
        <f>IF(AND('BOQ Cheque'!$E280&lt;&gt;Categories!$A$8,'BOQ Cheque'!$G280&gt;=0),'BOQ Cheque'!$G280,"")</f>
        <v/>
      </c>
      <c r="D274" s="53">
        <f>IF(AND('BOQ Cheque'!$E280&lt;&gt;Categories!$A$8,'BOQ Cheque'!$G280&lt;=0),'BOQ Cheque'!$G280,"")</f>
        <v>-55</v>
      </c>
      <c r="S274" s="1">
        <f>'BOQ Cheque'!A274</f>
        <v>43188</v>
      </c>
      <c r="T274" s="1">
        <f>'BOQ Cheque'!B274</f>
        <v>43188</v>
      </c>
      <c r="U274" s="1" t="s">
        <v>14</v>
      </c>
      <c r="V274" s="1" t="str">
        <f>'BOQ Cheque'!D274</f>
        <v>Olly Cooley - Jarryd Buscall</v>
      </c>
      <c r="W274" s="1" t="str">
        <f>'BOQ Cheque'!E274</f>
        <v>Social</v>
      </c>
      <c r="X274" s="53" t="str">
        <f>'BOQ Cheque'!I274</f>
        <v>Olly Cooley</v>
      </c>
      <c r="Y274" s="53">
        <f>'BOQ Cheque'!G274</f>
        <v>40</v>
      </c>
      <c r="Z274" s="53">
        <f t="shared" si="29"/>
        <v>40</v>
      </c>
      <c r="AA274" s="53" t="str">
        <f t="shared" si="30"/>
        <v/>
      </c>
      <c r="AF274" s="53" t="str">
        <f t="shared" si="27"/>
        <v>Membership Direct</v>
      </c>
      <c r="AG274" s="53">
        <f t="shared" si="28"/>
        <v>-55</v>
      </c>
    </row>
    <row r="275" spans="3:33">
      <c r="C275" s="53" t="str">
        <f>IF(AND('BOQ Cheque'!$E281&lt;&gt;Categories!$A$8,'BOQ Cheque'!$G281&gt;=0),'BOQ Cheque'!$G281,"")</f>
        <v/>
      </c>
      <c r="D275" s="53">
        <f>IF(AND('BOQ Cheque'!$E281&lt;&gt;Categories!$A$8,'BOQ Cheque'!$G281&lt;=0),'BOQ Cheque'!$G281,"")</f>
        <v>-40</v>
      </c>
      <c r="S275" s="1">
        <f>'BOQ Cheque'!A275</f>
        <v>43188</v>
      </c>
      <c r="T275" s="1">
        <f>'BOQ Cheque'!B275</f>
        <v>43188</v>
      </c>
      <c r="U275" s="1" t="s">
        <v>14</v>
      </c>
      <c r="V275" s="1" t="str">
        <f>'BOQ Cheque'!D275</f>
        <v>Olly Cooley - Jarryd Buscall Partner</v>
      </c>
      <c r="W275" s="1" t="str">
        <f>'BOQ Cheque'!E275</f>
        <v>Social</v>
      </c>
      <c r="X275" s="53" t="str">
        <f>'BOQ Cheque'!I275</f>
        <v>Olly Cooley</v>
      </c>
      <c r="Y275" s="53">
        <f>'BOQ Cheque'!G275</f>
        <v>40</v>
      </c>
      <c r="Z275" s="53">
        <f t="shared" si="29"/>
        <v>40</v>
      </c>
      <c r="AA275" s="53" t="str">
        <f t="shared" si="30"/>
        <v/>
      </c>
      <c r="AF275" s="53" t="str">
        <f t="shared" si="27"/>
        <v>Olly Cooley</v>
      </c>
      <c r="AG275" s="53">
        <f t="shared" si="28"/>
        <v>40</v>
      </c>
    </row>
    <row r="276" spans="3:33">
      <c r="C276" s="53" t="str">
        <f>IF(AND('BOQ Cheque'!$E282&lt;&gt;Categories!$A$8,'BOQ Cheque'!$G282&gt;=0),'BOQ Cheque'!$G282,"")</f>
        <v/>
      </c>
      <c r="D276" s="53">
        <f>IF(AND('BOQ Cheque'!$E282&lt;&gt;Categories!$A$8,'BOQ Cheque'!$G282&lt;=0),'BOQ Cheque'!$G282,"")</f>
        <v>-55</v>
      </c>
      <c r="S276" s="1">
        <f>'BOQ Cheque'!A276</f>
        <v>43188</v>
      </c>
      <c r="T276" s="1">
        <f>'BOQ Cheque'!B276</f>
        <v>43188</v>
      </c>
      <c r="U276" s="1" t="s">
        <v>14</v>
      </c>
      <c r="V276" s="1" t="str">
        <f>'BOQ Cheque'!D276</f>
        <v>Olly Cooley - Martin Brennan</v>
      </c>
      <c r="W276" s="1" t="str">
        <f>'BOQ Cheque'!E276</f>
        <v>Social</v>
      </c>
      <c r="X276" s="53" t="str">
        <f>'BOQ Cheque'!I276</f>
        <v>Olly Cooley</v>
      </c>
      <c r="Y276" s="53">
        <f>'BOQ Cheque'!G276</f>
        <v>40</v>
      </c>
      <c r="Z276" s="53">
        <f t="shared" si="29"/>
        <v>40</v>
      </c>
      <c r="AA276" s="53" t="str">
        <f t="shared" si="30"/>
        <v/>
      </c>
      <c r="AF276" s="53" t="str">
        <f t="shared" si="27"/>
        <v>Karen Read</v>
      </c>
      <c r="AG276" s="53">
        <f t="shared" si="28"/>
        <v>65</v>
      </c>
    </row>
    <row r="277" spans="3:33">
      <c r="C277" s="53">
        <f>IF(AND('BOQ Cheque'!$E283&lt;&gt;Categories!$A$8,'BOQ Cheque'!$G283&gt;=0),'BOQ Cheque'!$G283,"")</f>
        <v>40</v>
      </c>
      <c r="D277" s="53" t="str">
        <f>IF(AND('BOQ Cheque'!$E283&lt;&gt;Categories!$A$8,'BOQ Cheque'!$G283&lt;=0),'BOQ Cheque'!$G283,"")</f>
        <v/>
      </c>
      <c r="S277" s="1">
        <f>'BOQ Cheque'!A277</f>
        <v>43188</v>
      </c>
      <c r="T277" s="1">
        <f>'BOQ Cheque'!B277</f>
        <v>43188</v>
      </c>
      <c r="U277" s="1" t="s">
        <v>14</v>
      </c>
      <c r="V277" s="1" t="str">
        <f>'BOQ Cheque'!D277</f>
        <v>Karen Read - Martin Brennan</v>
      </c>
      <c r="W277" s="1" t="str">
        <f>'BOQ Cheque'!E277</f>
        <v>Social</v>
      </c>
      <c r="X277" s="53" t="str">
        <f>'BOQ Cheque'!I277</f>
        <v>Karen Read</v>
      </c>
      <c r="Y277" s="53">
        <f>'BOQ Cheque'!G277</f>
        <v>65</v>
      </c>
      <c r="Z277" s="53">
        <f t="shared" si="29"/>
        <v>65</v>
      </c>
      <c r="AA277" s="53" t="str">
        <f t="shared" si="30"/>
        <v/>
      </c>
      <c r="AF277" s="53" t="str">
        <f t="shared" si="27"/>
        <v>Olly Cooley</v>
      </c>
      <c r="AG277" s="53">
        <f t="shared" si="28"/>
        <v>40</v>
      </c>
    </row>
    <row r="278" spans="3:33">
      <c r="C278" s="53">
        <f>IF(AND('BOQ Cheque'!$E284&lt;&gt;Categories!$A$8,'BOQ Cheque'!$G284&gt;=0),'BOQ Cheque'!$G284,"")</f>
        <v>65</v>
      </c>
      <c r="D278" s="53" t="str">
        <f>IF(AND('BOQ Cheque'!$E284&lt;&gt;Categories!$A$8,'BOQ Cheque'!$G284&lt;=0),'BOQ Cheque'!$G284,"")</f>
        <v/>
      </c>
      <c r="S278" s="1">
        <f>'BOQ Cheque'!A278</f>
        <v>43188</v>
      </c>
      <c r="T278" s="1">
        <f>'BOQ Cheque'!B278</f>
        <v>43188</v>
      </c>
      <c r="U278" s="1" t="s">
        <v>14</v>
      </c>
      <c r="V278" s="1" t="str">
        <f>'BOQ Cheque'!D278</f>
        <v>Olly Cooley - John Sherry</v>
      </c>
      <c r="W278" s="1" t="str">
        <f>'BOQ Cheque'!E278</f>
        <v>Social</v>
      </c>
      <c r="X278" s="53" t="str">
        <f>'BOQ Cheque'!I278</f>
        <v>Olly Cooley</v>
      </c>
      <c r="Y278" s="53">
        <f>'BOQ Cheque'!G278</f>
        <v>40</v>
      </c>
      <c r="Z278" s="53">
        <f t="shared" si="29"/>
        <v>40</v>
      </c>
      <c r="AA278" s="53" t="str">
        <f t="shared" si="30"/>
        <v/>
      </c>
      <c r="AF278" s="53" t="str">
        <f t="shared" si="27"/>
        <v>GF Breakfast</v>
      </c>
      <c r="AG278" s="53">
        <f t="shared" si="28"/>
        <v>20</v>
      </c>
    </row>
    <row r="279" spans="3:33">
      <c r="C279" s="53">
        <f>IF(AND('BOQ Cheque'!$E285&lt;&gt;Categories!$A$8,'BOQ Cheque'!$G285&gt;=0),'BOQ Cheque'!$G285,"")</f>
        <v>40</v>
      </c>
      <c r="D279" s="53" t="str">
        <f>IF(AND('BOQ Cheque'!$E285&lt;&gt;Categories!$A$8,'BOQ Cheque'!$G285&lt;=0),'BOQ Cheque'!$G285,"")</f>
        <v/>
      </c>
      <c r="S279" s="1">
        <f>'BOQ Cheque'!A279</f>
        <v>43190</v>
      </c>
      <c r="T279" s="1">
        <f>'BOQ Cheque'!B279</f>
        <v>43190</v>
      </c>
      <c r="U279" s="1" t="s">
        <v>14</v>
      </c>
      <c r="V279" s="1" t="str">
        <f>'BOQ Cheque'!D279</f>
        <v>Interest</v>
      </c>
      <c r="W279" s="1" t="str">
        <f>'BOQ Cheque'!E279</f>
        <v>Interest</v>
      </c>
      <c r="X279" s="53" t="str">
        <f>'BOQ Cheque'!I279</f>
        <v>Interest</v>
      </c>
      <c r="Y279" s="53">
        <f>'BOQ Cheque'!G279</f>
        <v>0.16</v>
      </c>
      <c r="Z279" s="53">
        <f t="shared" si="29"/>
        <v>0.16</v>
      </c>
      <c r="AA279" s="53" t="str">
        <f t="shared" si="30"/>
        <v/>
      </c>
      <c r="AF279" s="53" t="str">
        <f t="shared" si="27"/>
        <v>End Season Dinner</v>
      </c>
      <c r="AG279" s="53">
        <f t="shared" si="28"/>
        <v>35</v>
      </c>
    </row>
    <row r="280" spans="3:33">
      <c r="C280" s="53">
        <f>IF(AND('BOQ Cheque'!$E286&lt;&gt;Categories!$A$8,'BOQ Cheque'!$G286&gt;=0),'BOQ Cheque'!$G286,"")</f>
        <v>20</v>
      </c>
      <c r="D280" s="53" t="str">
        <f>IF(AND('BOQ Cheque'!$E286&lt;&gt;Categories!$A$8,'BOQ Cheque'!$G286&lt;=0),'BOQ Cheque'!$G286,"")</f>
        <v/>
      </c>
      <c r="S280" s="1">
        <f>'BOQ Cheque'!A280</f>
        <v>43193</v>
      </c>
      <c r="T280" s="1">
        <f>'BOQ Cheque'!B280</f>
        <v>43193</v>
      </c>
      <c r="U280" s="1" t="s">
        <v>14</v>
      </c>
      <c r="V280" s="1" t="str">
        <f>'BOQ Cheque'!D280</f>
        <v>Membership - Refund Connor Whelan (accidentally paid twice)</v>
      </c>
      <c r="W280" s="1" t="str">
        <f>'BOQ Cheque'!E280</f>
        <v>Membership Fee</v>
      </c>
      <c r="X280" s="53" t="str">
        <f>'BOQ Cheque'!I280</f>
        <v>Membership Direct</v>
      </c>
      <c r="Y280" s="53">
        <f>'BOQ Cheque'!G280</f>
        <v>-55</v>
      </c>
      <c r="Z280" s="53" t="str">
        <f t="shared" si="29"/>
        <v/>
      </c>
      <c r="AA280" s="53">
        <f t="shared" si="30"/>
        <v>-55</v>
      </c>
      <c r="AF280" s="53" t="str">
        <f t="shared" si="27"/>
        <v>Olly Cooley</v>
      </c>
      <c r="AG280" s="53">
        <f t="shared" si="28"/>
        <v>40</v>
      </c>
    </row>
    <row r="281" spans="3:33">
      <c r="C281" s="53">
        <f>IF(AND('BOQ Cheque'!$E287&lt;&gt;Categories!$A$8,'BOQ Cheque'!$G287&gt;=0),'BOQ Cheque'!$G287,"")</f>
        <v>35</v>
      </c>
      <c r="D281" s="53" t="str">
        <f>IF(AND('BOQ Cheque'!$E287&lt;&gt;Categories!$A$8,'BOQ Cheque'!$G287&lt;=0),'BOQ Cheque'!$G287,"")</f>
        <v/>
      </c>
      <c r="S281" s="1">
        <f>'BOQ Cheque'!A281</f>
        <v>43193</v>
      </c>
      <c r="T281" s="1">
        <f>'BOQ Cheque'!B281</f>
        <v>43193</v>
      </c>
      <c r="U281" s="1" t="s">
        <v>14</v>
      </c>
      <c r="V281" s="1" t="str">
        <f>'BOQ Cheque'!D281</f>
        <v>Olly Cooley - Refund Jarryd Buscall (Peter McConnell recipient)</v>
      </c>
      <c r="W281" s="1" t="str">
        <f>'BOQ Cheque'!E281</f>
        <v>Social</v>
      </c>
      <c r="X281" s="53" t="str">
        <f>'BOQ Cheque'!I281</f>
        <v>Olly Cooley</v>
      </c>
      <c r="Y281" s="53">
        <f>'BOQ Cheque'!G281</f>
        <v>-40</v>
      </c>
      <c r="Z281" s="53" t="str">
        <f t="shared" si="29"/>
        <v/>
      </c>
      <c r="AA281" s="53">
        <f t="shared" si="30"/>
        <v>-40</v>
      </c>
      <c r="AF281" s="53" t="str">
        <f t="shared" si="27"/>
        <v>Transfer</v>
      </c>
      <c r="AG281" s="53">
        <f t="shared" si="28"/>
        <v>97.5</v>
      </c>
    </row>
    <row r="282" spans="3:33">
      <c r="C282" s="53">
        <f>IF(AND('BOQ Cheque'!$E288&lt;&gt;Categories!$A$8,'BOQ Cheque'!$G288&gt;=0),'BOQ Cheque'!$G288,"")</f>
        <v>40</v>
      </c>
      <c r="D282" s="53" t="str">
        <f>IF(AND('BOQ Cheque'!$E288&lt;&gt;Categories!$A$8,'BOQ Cheque'!$G288&lt;=0),'BOQ Cheque'!$G288,"")</f>
        <v/>
      </c>
      <c r="S282" s="1">
        <f>'BOQ Cheque'!A282</f>
        <v>43199</v>
      </c>
      <c r="T282" s="1">
        <f>'BOQ Cheque'!B282</f>
        <v>43199</v>
      </c>
      <c r="U282" s="1" t="s">
        <v>14</v>
      </c>
      <c r="V282" s="1" t="str">
        <f>'BOQ Cheque'!D282</f>
        <v>Membership - Refund Rhodri Harris (accidentally paid twice)</v>
      </c>
      <c r="W282" s="1" t="str">
        <f>'BOQ Cheque'!E282</f>
        <v>Membership Fee</v>
      </c>
      <c r="X282" s="53" t="str">
        <f>'BOQ Cheque'!I282</f>
        <v>Membership Direct</v>
      </c>
      <c r="Y282" s="53">
        <f>'BOQ Cheque'!G282</f>
        <v>-55</v>
      </c>
      <c r="Z282" s="53" t="str">
        <f t="shared" si="29"/>
        <v/>
      </c>
      <c r="AA282" s="53">
        <f t="shared" si="30"/>
        <v>-55</v>
      </c>
      <c r="AF282" s="53" t="str">
        <f t="shared" si="27"/>
        <v>Miscellaneous</v>
      </c>
      <c r="AG282" s="53">
        <f t="shared" si="28"/>
        <v>100</v>
      </c>
    </row>
    <row r="283" spans="3:33">
      <c r="C283" s="53">
        <f>IF(AND('BOQ Cheque'!$E290&lt;&gt;Categories!$A$8,'BOQ Cheque'!$G290&gt;=0),'BOQ Cheque'!$G290,"")</f>
        <v>100</v>
      </c>
      <c r="D283" s="53" t="str">
        <f>IF(AND('BOQ Cheque'!$E290&lt;&gt;Categories!$A$8,'BOQ Cheque'!$G290&lt;=0),'BOQ Cheque'!$G290,"")</f>
        <v/>
      </c>
      <c r="S283" s="1">
        <f>'BOQ Cheque'!A283</f>
        <v>43200</v>
      </c>
      <c r="T283" s="1">
        <f>'BOQ Cheque'!B283</f>
        <v>43200</v>
      </c>
      <c r="U283" s="1" t="s">
        <v>14</v>
      </c>
      <c r="V283" s="1" t="str">
        <f>'BOQ Cheque'!D283</f>
        <v>Olly Cooley - Dean Trigg</v>
      </c>
      <c r="W283" s="1" t="str">
        <f>'BOQ Cheque'!E283</f>
        <v>Social</v>
      </c>
      <c r="X283" s="53" t="str">
        <f>'BOQ Cheque'!I283</f>
        <v>Olly Cooley</v>
      </c>
      <c r="Y283" s="53">
        <f>'BOQ Cheque'!G283</f>
        <v>40</v>
      </c>
      <c r="Z283" s="53">
        <f t="shared" si="29"/>
        <v>40</v>
      </c>
      <c r="AA283" s="53" t="str">
        <f t="shared" si="30"/>
        <v/>
      </c>
      <c r="AF283" s="53" t="str">
        <f t="shared" si="27"/>
        <v>Karen Read</v>
      </c>
      <c r="AG283" s="53">
        <f t="shared" si="28"/>
        <v>-200</v>
      </c>
    </row>
    <row r="284" spans="3:33">
      <c r="C284" s="53" t="str">
        <f>IF(AND('BOQ Cheque'!$E291&lt;&gt;Categories!$A$8,'BOQ Cheque'!$G291&gt;=0),'BOQ Cheque'!$G291,"")</f>
        <v/>
      </c>
      <c r="D284" s="53">
        <f>IF(AND('BOQ Cheque'!$E291&lt;&gt;Categories!$A$8,'BOQ Cheque'!$G291&lt;=0),'BOQ Cheque'!$G291,"")</f>
        <v>-200</v>
      </c>
      <c r="S284" s="1">
        <f>'BOQ Cheque'!A284</f>
        <v>43200</v>
      </c>
      <c r="T284" s="1">
        <f>'BOQ Cheque'!B284</f>
        <v>43200</v>
      </c>
      <c r="U284" s="1" t="s">
        <v>14</v>
      </c>
      <c r="V284" s="1" t="str">
        <f>'BOQ Cheque'!D284</f>
        <v>Karen Read - John Gartner</v>
      </c>
      <c r="W284" s="1" t="str">
        <f>'BOQ Cheque'!E284</f>
        <v>Social</v>
      </c>
      <c r="X284" s="53" t="str">
        <f>'BOQ Cheque'!I284</f>
        <v>Karen Read</v>
      </c>
      <c r="Y284" s="53">
        <f>'BOQ Cheque'!G284</f>
        <v>65</v>
      </c>
      <c r="Z284" s="53">
        <f t="shared" si="29"/>
        <v>65</v>
      </c>
      <c r="AA284" s="53" t="str">
        <f t="shared" si="30"/>
        <v/>
      </c>
      <c r="AF284" s="53" t="str">
        <f t="shared" si="27"/>
        <v>Olly Cooley</v>
      </c>
      <c r="AG284" s="53">
        <f t="shared" si="28"/>
        <v>-1200</v>
      </c>
    </row>
    <row r="285" spans="3:33">
      <c r="C285" s="53" t="str">
        <f>IF(AND('BOQ Cheque'!$E292&lt;&gt;Categories!$A$8,'BOQ Cheque'!$G292&gt;=0),'BOQ Cheque'!$G292,"")</f>
        <v/>
      </c>
      <c r="D285" s="53">
        <f>IF(AND('BOQ Cheque'!$E292&lt;&gt;Categories!$A$8,'BOQ Cheque'!$G292&lt;=0),'BOQ Cheque'!$G292,"")</f>
        <v>-1200</v>
      </c>
      <c r="S285" s="1">
        <f>'BOQ Cheque'!A285</f>
        <v>43201</v>
      </c>
      <c r="T285" s="1">
        <f>'BOQ Cheque'!B285</f>
        <v>43201</v>
      </c>
      <c r="U285" s="1" t="s">
        <v>14</v>
      </c>
      <c r="V285" s="1" t="str">
        <f>'BOQ Cheque'!D285</f>
        <v>Olly Cooley - James Hewitt</v>
      </c>
      <c r="W285" s="1" t="str">
        <f>'BOQ Cheque'!E285</f>
        <v>Social</v>
      </c>
      <c r="X285" s="53" t="str">
        <f>'BOQ Cheque'!I285</f>
        <v>Olly Cooley</v>
      </c>
      <c r="Y285" s="53">
        <f>'BOQ Cheque'!G285</f>
        <v>40</v>
      </c>
      <c r="Z285" s="53">
        <f t="shared" si="29"/>
        <v>40</v>
      </c>
      <c r="AA285" s="53" t="str">
        <f t="shared" si="30"/>
        <v/>
      </c>
      <c r="AF285" s="53" t="str">
        <f t="shared" si="27"/>
        <v>Sponsorship</v>
      </c>
      <c r="AG285" s="53">
        <f t="shared" si="28"/>
        <v>1000</v>
      </c>
    </row>
    <row r="286" spans="3:33">
      <c r="C286" s="53">
        <f>IF(AND('BOQ Cheque'!$E293&lt;&gt;Categories!$A$8,'BOQ Cheque'!$G293&gt;=0),'BOQ Cheque'!$G293,"")</f>
        <v>1000</v>
      </c>
      <c r="D286" s="53" t="str">
        <f>IF(AND('BOQ Cheque'!$E293&lt;&gt;Categories!$A$8,'BOQ Cheque'!$G293&lt;=0),'BOQ Cheque'!$G293,"")</f>
        <v/>
      </c>
      <c r="S286" s="1">
        <f>'BOQ Cheque'!A286</f>
        <v>43203</v>
      </c>
      <c r="T286" s="1">
        <f>'BOQ Cheque'!B286</f>
        <v>43203</v>
      </c>
      <c r="U286" s="1" t="s">
        <v>14</v>
      </c>
      <c r="V286" s="1" t="str">
        <f>'BOQ Cheque'!D286</f>
        <v>Breakfast - Alex Hall</v>
      </c>
      <c r="W286" s="1" t="str">
        <f>'BOQ Cheque'!E286</f>
        <v>Social</v>
      </c>
      <c r="X286" s="53" t="str">
        <f>'BOQ Cheque'!I286</f>
        <v>GF Breakfast</v>
      </c>
      <c r="Y286" s="53">
        <f>'BOQ Cheque'!G286</f>
        <v>20</v>
      </c>
      <c r="Z286" s="53">
        <f t="shared" si="29"/>
        <v>20</v>
      </c>
      <c r="AA286" s="53" t="str">
        <f t="shared" si="30"/>
        <v/>
      </c>
      <c r="AF286" s="53" t="str">
        <f t="shared" si="27"/>
        <v>Interest</v>
      </c>
      <c r="AG286" s="53">
        <f t="shared" si="28"/>
        <v>0.36</v>
      </c>
    </row>
    <row r="287" spans="3:33">
      <c r="C287" s="53">
        <f>IF(AND('BOQ Cheque'!$E294&lt;&gt;Categories!$A$8,'BOQ Cheque'!$G294&gt;=0),'BOQ Cheque'!$G294,"")</f>
        <v>0.36</v>
      </c>
      <c r="D287" s="53" t="str">
        <f>IF(AND('BOQ Cheque'!$E294&lt;&gt;Categories!$A$8,'BOQ Cheque'!$G294&lt;=0),'BOQ Cheque'!$G294,"")</f>
        <v/>
      </c>
      <c r="S287" s="1">
        <f>'BOQ Cheque'!A287</f>
        <v>43203</v>
      </c>
      <c r="T287" s="1">
        <f>'BOQ Cheque'!B287</f>
        <v>43203</v>
      </c>
      <c r="U287" s="1" t="s">
        <v>14</v>
      </c>
      <c r="V287" s="1" t="str">
        <f>'BOQ Cheque'!D287</f>
        <v>Dinner - Alex Hall</v>
      </c>
      <c r="W287" s="1" t="str">
        <f>'BOQ Cheque'!E287</f>
        <v>Social</v>
      </c>
      <c r="X287" s="53" t="str">
        <f>'BOQ Cheque'!I287</f>
        <v>End Season Dinner</v>
      </c>
      <c r="Y287" s="53">
        <f>'BOQ Cheque'!G287</f>
        <v>35</v>
      </c>
      <c r="Z287" s="53">
        <f t="shared" si="29"/>
        <v>35</v>
      </c>
      <c r="AA287" s="53" t="str">
        <f t="shared" si="30"/>
        <v/>
      </c>
      <c r="AF287" s="53" t="str">
        <f t="shared" si="27"/>
        <v>Interest</v>
      </c>
      <c r="AG287" s="53">
        <f t="shared" si="28"/>
        <v>0.5</v>
      </c>
    </row>
    <row r="288" spans="3:33">
      <c r="C288" s="53">
        <f>IF(AND('BOQ Cheque'!$E295&lt;&gt;Categories!$A$8,'BOQ Cheque'!$G295&gt;=0),'BOQ Cheque'!$G295,"")</f>
        <v>0.5</v>
      </c>
      <c r="D288" s="53" t="str">
        <f>IF(AND('BOQ Cheque'!$E295&lt;&gt;Categories!$A$8,'BOQ Cheque'!$G295&lt;=0),'BOQ Cheque'!$G295,"")</f>
        <v/>
      </c>
      <c r="S288" s="1">
        <f>'BOQ Cheque'!A288</f>
        <v>43203</v>
      </c>
      <c r="T288" s="1">
        <f>'BOQ Cheque'!B288</f>
        <v>43203</v>
      </c>
      <c r="U288" s="1" t="s">
        <v>14</v>
      </c>
      <c r="V288" s="1" t="str">
        <f>'BOQ Cheque'!D288</f>
        <v>Olly Cooley - Alex Hall</v>
      </c>
      <c r="W288" s="1" t="str">
        <f>'BOQ Cheque'!E288</f>
        <v>Social</v>
      </c>
      <c r="X288" s="53" t="str">
        <f>'BOQ Cheque'!I288</f>
        <v>Olly Cooley</v>
      </c>
      <c r="Y288" s="53">
        <f>'BOQ Cheque'!G288</f>
        <v>40</v>
      </c>
      <c r="Z288" s="53">
        <f t="shared" si="29"/>
        <v>40</v>
      </c>
      <c r="AA288" s="53" t="str">
        <f t="shared" si="30"/>
        <v/>
      </c>
      <c r="AF288" s="53" t="str">
        <f t="shared" ref="AF288:AG292" si="31">X297</f>
        <v>AGM</v>
      </c>
      <c r="AG288" s="53">
        <f t="shared" si="31"/>
        <v>62.3</v>
      </c>
    </row>
    <row r="289" spans="19:33">
      <c r="S289" s="1">
        <f>'BOQ Cheque'!A289</f>
        <v>43208</v>
      </c>
      <c r="T289" s="1">
        <f>'BOQ Cheque'!B289</f>
        <v>43208</v>
      </c>
      <c r="U289" s="1" t="s">
        <v>14</v>
      </c>
      <c r="V289" s="1" t="str">
        <f>'BOQ Cheque'!D289</f>
        <v>Cash deposit</v>
      </c>
      <c r="W289" s="1" t="str">
        <f>'BOQ Cheque'!E289</f>
        <v>Transfer</v>
      </c>
      <c r="X289" s="53" t="str">
        <f>'BOQ Cheque'!I289</f>
        <v>Transfer</v>
      </c>
      <c r="Y289" s="53">
        <f>'BOQ Cheque'!G289</f>
        <v>97.5</v>
      </c>
      <c r="Z289" s="53">
        <f t="shared" si="29"/>
        <v>97.5</v>
      </c>
      <c r="AA289" s="53" t="str">
        <f t="shared" si="30"/>
        <v/>
      </c>
      <c r="AF289" s="53" t="str">
        <f t="shared" si="31"/>
        <v>Shirt</v>
      </c>
      <c r="AG289" s="53">
        <f t="shared" si="31"/>
        <v>25</v>
      </c>
    </row>
    <row r="290" spans="19:33">
      <c r="S290" s="1">
        <f>'BOQ Cheque'!A290</f>
        <v>43208</v>
      </c>
      <c r="T290" s="1">
        <f>'BOQ Cheque'!B290</f>
        <v>43208</v>
      </c>
      <c r="U290" s="1" t="s">
        <v>14</v>
      </c>
      <c r="V290" s="1" t="str">
        <f>'BOQ Cheque'!D290</f>
        <v>Donation - Lancester Family</v>
      </c>
      <c r="W290" s="1" t="str">
        <f>'BOQ Cheque'!E290</f>
        <v>Miscellaneous</v>
      </c>
      <c r="X290" s="53" t="str">
        <f>'BOQ Cheque'!I290</f>
        <v>Miscellaneous</v>
      </c>
      <c r="Y290" s="53">
        <f>'BOQ Cheque'!G290</f>
        <v>100</v>
      </c>
      <c r="Z290" s="53">
        <f t="shared" si="29"/>
        <v>100</v>
      </c>
      <c r="AA290" s="53" t="str">
        <f t="shared" si="30"/>
        <v/>
      </c>
      <c r="AF290" s="53" t="str">
        <f t="shared" si="31"/>
        <v>Membership Direct</v>
      </c>
      <c r="AG290" s="53">
        <f t="shared" si="31"/>
        <v>55</v>
      </c>
    </row>
    <row r="291" spans="19:33">
      <c r="S291" s="1">
        <f>'BOQ Cheque'!A291</f>
        <v>43208</v>
      </c>
      <c r="T291" s="1">
        <f>'BOQ Cheque'!B291</f>
        <v>43208</v>
      </c>
      <c r="U291" s="1" t="s">
        <v>14</v>
      </c>
      <c r="V291" s="1" t="str">
        <f>'BOQ Cheque'!D291</f>
        <v>Karen Read - Payment to WACA (2 tickets)</v>
      </c>
      <c r="W291" s="1" t="str">
        <f>'BOQ Cheque'!E291</f>
        <v>Social</v>
      </c>
      <c r="X291" s="53" t="str">
        <f>'BOQ Cheque'!I291</f>
        <v>Karen Read</v>
      </c>
      <c r="Y291" s="53">
        <f>'BOQ Cheque'!G291</f>
        <v>-200</v>
      </c>
      <c r="Z291" s="53" t="str">
        <f t="shared" si="29"/>
        <v/>
      </c>
      <c r="AA291" s="53">
        <f t="shared" si="30"/>
        <v>-200</v>
      </c>
      <c r="AF291" s="53" t="str">
        <f t="shared" si="31"/>
        <v>Membership Direct</v>
      </c>
      <c r="AG291" s="53">
        <f t="shared" si="31"/>
        <v>25</v>
      </c>
    </row>
    <row r="292" spans="19:33">
      <c r="S292" s="1">
        <f>'BOQ Cheque'!A292</f>
        <v>43208</v>
      </c>
      <c r="T292" s="1">
        <f>'BOQ Cheque'!B292</f>
        <v>43208</v>
      </c>
      <c r="U292" s="1" t="s">
        <v>14</v>
      </c>
      <c r="V292" s="1" t="str">
        <f>'BOQ Cheque'!D292</f>
        <v>Olly Cooley - Payment to WACA - INV WFTI000978</v>
      </c>
      <c r="W292" s="1" t="str">
        <f>'BOQ Cheque'!E292</f>
        <v>Social</v>
      </c>
      <c r="X292" s="53" t="str">
        <f>'BOQ Cheque'!I292</f>
        <v>Olly Cooley</v>
      </c>
      <c r="Y292" s="53">
        <f>'BOQ Cheque'!G292</f>
        <v>-1200</v>
      </c>
      <c r="Z292" s="53" t="str">
        <f t="shared" si="29"/>
        <v/>
      </c>
      <c r="AA292" s="53">
        <f t="shared" si="30"/>
        <v>-1200</v>
      </c>
      <c r="AF292" s="53" t="str">
        <f t="shared" si="31"/>
        <v>Shirt</v>
      </c>
      <c r="AG292" s="53">
        <f t="shared" si="31"/>
        <v>25</v>
      </c>
    </row>
    <row r="293" spans="19:33">
      <c r="S293" s="1">
        <f>'BOQ Cheque'!A293</f>
        <v>43209</v>
      </c>
      <c r="T293" s="1">
        <f>'BOQ Cheque'!B293</f>
        <v>43209</v>
      </c>
      <c r="U293" s="1" t="s">
        <v>14</v>
      </c>
      <c r="V293" s="1" t="str">
        <f>'BOQ Cheque'!D293</f>
        <v>Sponsorship - WACA Grand Final Breakfast</v>
      </c>
      <c r="W293" s="1" t="str">
        <f>'BOQ Cheque'!E293</f>
        <v>Sponsorship</v>
      </c>
      <c r="X293" s="53" t="str">
        <f>'BOQ Cheque'!I293</f>
        <v>Sponsorship</v>
      </c>
      <c r="Y293" s="53">
        <f>'BOQ Cheque'!G293</f>
        <v>1000</v>
      </c>
      <c r="Z293" s="53">
        <f t="shared" si="29"/>
        <v>1000</v>
      </c>
      <c r="AA293" s="53" t="str">
        <f t="shared" si="30"/>
        <v/>
      </c>
      <c r="AF293" s="53" t="str">
        <f t="shared" ref="AF293:AF310" si="32">X303</f>
        <v>Shirt</v>
      </c>
      <c r="AG293" s="53">
        <f t="shared" ref="AG293:AG310" si="33">Y303</f>
        <v>30</v>
      </c>
    </row>
    <row r="294" spans="19:33">
      <c r="S294" s="1">
        <f>'BOQ Cheque'!A294</f>
        <v>43220</v>
      </c>
      <c r="T294" s="1">
        <f>'BOQ Cheque'!B294</f>
        <v>43220</v>
      </c>
      <c r="U294" s="1" t="s">
        <v>14</v>
      </c>
      <c r="V294" s="1" t="str">
        <f>'BOQ Cheque'!D294</f>
        <v>Interest</v>
      </c>
      <c r="W294" s="1" t="str">
        <f>'BOQ Cheque'!E294</f>
        <v>Interest</v>
      </c>
      <c r="X294" s="53" t="str">
        <f>'BOQ Cheque'!I294</f>
        <v>Interest</v>
      </c>
      <c r="Y294" s="53">
        <f>'BOQ Cheque'!G294</f>
        <v>0.36</v>
      </c>
      <c r="Z294" s="53">
        <f t="shared" si="29"/>
        <v>0.36</v>
      </c>
      <c r="AA294" s="53" t="str">
        <f t="shared" si="30"/>
        <v/>
      </c>
      <c r="AF294" s="53" t="str">
        <f t="shared" si="32"/>
        <v>Shirt</v>
      </c>
      <c r="AG294" s="53">
        <f t="shared" si="33"/>
        <v>25</v>
      </c>
    </row>
    <row r="295" spans="19:33">
      <c r="S295" s="1">
        <f>'BOQ Cheque'!A295</f>
        <v>43251</v>
      </c>
      <c r="T295" s="1">
        <f>'BOQ Cheque'!B295</f>
        <v>43251</v>
      </c>
      <c r="U295" s="1" t="s">
        <v>14</v>
      </c>
      <c r="V295" s="1" t="str">
        <f>'BOQ Cheque'!D295</f>
        <v>Interest</v>
      </c>
      <c r="W295" s="1" t="str">
        <f>'BOQ Cheque'!E295</f>
        <v>Interest</v>
      </c>
      <c r="X295" s="53" t="str">
        <f>'BOQ Cheque'!I295</f>
        <v>Interest</v>
      </c>
      <c r="Y295" s="53">
        <f>'BOQ Cheque'!G295</f>
        <v>0.5</v>
      </c>
      <c r="Z295" s="53">
        <f t="shared" si="29"/>
        <v>0.5</v>
      </c>
      <c r="AA295" s="53" t="str">
        <f t="shared" si="30"/>
        <v/>
      </c>
      <c r="AF295" s="53" t="str">
        <f t="shared" si="32"/>
        <v>Shirt</v>
      </c>
      <c r="AG295" s="53">
        <f t="shared" si="33"/>
        <v>15</v>
      </c>
    </row>
    <row r="296" spans="19:33">
      <c r="T296" s="1">
        <f>Cash!A2</f>
        <v>42917</v>
      </c>
      <c r="U296" s="1" t="s">
        <v>15</v>
      </c>
      <c r="V296" s="1" t="str">
        <f>Cash!C2</f>
        <v>Opening Balance</v>
      </c>
      <c r="W296" s="1" t="str">
        <f>Cash!D2</f>
        <v>Transfer</v>
      </c>
      <c r="X296" s="53" t="str">
        <f>Cash!J2</f>
        <v>Transfer</v>
      </c>
      <c r="Y296" s="53">
        <f>Cash!F2</f>
        <v>0</v>
      </c>
      <c r="Z296" s="53" t="str">
        <f t="shared" si="29"/>
        <v/>
      </c>
      <c r="AA296" s="53">
        <f t="shared" si="30"/>
        <v>0</v>
      </c>
      <c r="AF296" s="53" t="str">
        <f t="shared" si="32"/>
        <v>Shirt</v>
      </c>
      <c r="AG296" s="53">
        <f t="shared" si="33"/>
        <v>30</v>
      </c>
    </row>
    <row r="297" spans="19:33">
      <c r="T297" s="1">
        <f>Cash!A3</f>
        <v>42934</v>
      </c>
      <c r="U297" s="1" t="s">
        <v>15</v>
      </c>
      <c r="V297" s="1" t="str">
        <f>Cash!C3</f>
        <v>AGM Raffle</v>
      </c>
      <c r="W297" s="1" t="str">
        <f>Cash!D3</f>
        <v>Raffle</v>
      </c>
      <c r="X297" s="53" t="str">
        <f>Cash!J3</f>
        <v>AGM</v>
      </c>
      <c r="Y297" s="53">
        <f>Cash!F3</f>
        <v>62.3</v>
      </c>
      <c r="Z297" s="53">
        <f t="shared" si="29"/>
        <v>62.3</v>
      </c>
      <c r="AA297" s="53" t="str">
        <f t="shared" si="30"/>
        <v/>
      </c>
      <c r="AF297" s="53" t="str">
        <f t="shared" si="32"/>
        <v>Shirt</v>
      </c>
      <c r="AG297" s="53">
        <f t="shared" si="33"/>
        <v>30</v>
      </c>
    </row>
    <row r="298" spans="19:33">
      <c r="T298" s="1">
        <f>Cash!A4</f>
        <v>42974</v>
      </c>
      <c r="U298" s="1" t="s">
        <v>15</v>
      </c>
      <c r="V298" s="1" t="str">
        <f>Cash!C4</f>
        <v>Shirt - Chad Manos</v>
      </c>
      <c r="W298" s="1" t="str">
        <f>Cash!D4</f>
        <v>Merchandise</v>
      </c>
      <c r="X298" s="53" t="str">
        <f>Cash!J4</f>
        <v>Shirt</v>
      </c>
      <c r="Y298" s="53">
        <f>Cash!F4</f>
        <v>25</v>
      </c>
      <c r="Z298" s="53">
        <f t="shared" si="29"/>
        <v>25</v>
      </c>
      <c r="AA298" s="53" t="str">
        <f t="shared" si="30"/>
        <v/>
      </c>
      <c r="AF298" s="53" t="str">
        <f t="shared" si="32"/>
        <v>Shirt</v>
      </c>
      <c r="AG298" s="53">
        <f t="shared" si="33"/>
        <v>30</v>
      </c>
    </row>
    <row r="299" spans="19:33">
      <c r="T299" s="1">
        <f>Cash!A5</f>
        <v>42975</v>
      </c>
      <c r="U299" s="1" t="s">
        <v>15</v>
      </c>
      <c r="V299" s="1" t="str">
        <f>Cash!C5</f>
        <v>Membership - Gowri Shankar</v>
      </c>
      <c r="W299" s="1" t="str">
        <f>Cash!D5</f>
        <v>Membership Fee</v>
      </c>
      <c r="X299" s="53" t="str">
        <f>Cash!J5</f>
        <v>Membership Direct</v>
      </c>
      <c r="Y299" s="53">
        <f>Cash!F5</f>
        <v>55</v>
      </c>
      <c r="Z299" s="53">
        <f t="shared" si="29"/>
        <v>55</v>
      </c>
      <c r="AA299" s="53" t="str">
        <f t="shared" si="30"/>
        <v/>
      </c>
      <c r="AF299" s="53" t="str">
        <f t="shared" si="32"/>
        <v>Shirt</v>
      </c>
      <c r="AG299" s="53">
        <f t="shared" si="33"/>
        <v>30</v>
      </c>
    </row>
    <row r="300" spans="19:33">
      <c r="T300" s="1">
        <f>Cash!A6</f>
        <v>42974</v>
      </c>
      <c r="U300" s="1" t="s">
        <v>15</v>
      </c>
      <c r="V300" s="1" t="str">
        <f>Cash!C6</f>
        <v>Shirt - Hari Yamula Paddi</v>
      </c>
      <c r="W300" s="1" t="str">
        <f>Cash!D6</f>
        <v>Merchandise</v>
      </c>
      <c r="X300" s="53" t="str">
        <f>Cash!J6</f>
        <v>Membership Direct</v>
      </c>
      <c r="Y300" s="53">
        <f>Cash!F6</f>
        <v>25</v>
      </c>
      <c r="Z300" s="53">
        <f t="shared" si="29"/>
        <v>25</v>
      </c>
      <c r="AA300" s="53" t="str">
        <f t="shared" si="30"/>
        <v/>
      </c>
      <c r="AF300" s="53" t="str">
        <f t="shared" si="32"/>
        <v>Shirt</v>
      </c>
      <c r="AG300" s="53">
        <f t="shared" si="33"/>
        <v>5</v>
      </c>
    </row>
    <row r="301" spans="19:33">
      <c r="T301" s="1">
        <f>Cash!A7</f>
        <v>42974</v>
      </c>
      <c r="U301" s="1" t="s">
        <v>15</v>
      </c>
      <c r="V301" s="1" t="str">
        <f>Cash!C7</f>
        <v>Shirt - Gowri Shankar</v>
      </c>
      <c r="W301" s="1" t="str">
        <f>Cash!D7</f>
        <v>Merchandise</v>
      </c>
      <c r="X301" s="53" t="str">
        <f>Cash!J7</f>
        <v>Shirt</v>
      </c>
      <c r="Y301" s="53">
        <f>Cash!F7</f>
        <v>25</v>
      </c>
      <c r="Z301" s="53">
        <f t="shared" si="29"/>
        <v>25</v>
      </c>
      <c r="AA301" s="53" t="str">
        <f t="shared" si="30"/>
        <v/>
      </c>
      <c r="AF301" s="53" t="str">
        <f t="shared" si="32"/>
        <v>Shirt</v>
      </c>
      <c r="AG301" s="53">
        <f t="shared" si="33"/>
        <v>30</v>
      </c>
    </row>
    <row r="302" spans="19:33">
      <c r="T302" s="1">
        <f>Cash!A8</f>
        <v>42978</v>
      </c>
      <c r="U302" s="1" t="s">
        <v>15</v>
      </c>
      <c r="V302" s="1" t="str">
        <f>Cash!C8</f>
        <v>Transfer to cheque account</v>
      </c>
      <c r="W302" s="1" t="str">
        <f>Cash!D8</f>
        <v>Transfer</v>
      </c>
      <c r="X302" s="53" t="str">
        <f>Cash!J8</f>
        <v>Transfer</v>
      </c>
      <c r="Y302" s="53">
        <f>Cash!F8</f>
        <v>-130</v>
      </c>
      <c r="Z302" s="53" t="str">
        <f t="shared" si="29"/>
        <v/>
      </c>
      <c r="AA302" s="53">
        <f t="shared" si="30"/>
        <v>-130</v>
      </c>
      <c r="AF302" s="53" t="str">
        <f t="shared" si="32"/>
        <v>Shirt</v>
      </c>
      <c r="AG302" s="53">
        <f t="shared" si="33"/>
        <v>30</v>
      </c>
    </row>
    <row r="303" spans="19:33">
      <c r="T303" s="1">
        <f>Cash!A9</f>
        <v>42991</v>
      </c>
      <c r="U303" s="1" t="s">
        <v>15</v>
      </c>
      <c r="V303" s="1" t="str">
        <f>Cash!C9</f>
        <v>Two caps - Mitul Patel</v>
      </c>
      <c r="W303" s="1" t="str">
        <f>Cash!D9</f>
        <v>Merchandise</v>
      </c>
      <c r="X303" s="53" t="str">
        <f>Cash!J9</f>
        <v>Shirt</v>
      </c>
      <c r="Y303" s="53">
        <f>Cash!F9</f>
        <v>30</v>
      </c>
      <c r="Z303" s="53">
        <f t="shared" si="29"/>
        <v>30</v>
      </c>
      <c r="AA303" s="53" t="str">
        <f t="shared" si="30"/>
        <v/>
      </c>
      <c r="AF303" s="53" t="str">
        <f t="shared" si="32"/>
        <v>Shirt</v>
      </c>
      <c r="AG303" s="53">
        <f t="shared" si="33"/>
        <v>30</v>
      </c>
    </row>
    <row r="304" spans="19:33">
      <c r="T304" s="1">
        <f>Cash!A10</f>
        <v>42992</v>
      </c>
      <c r="U304" s="1" t="s">
        <v>15</v>
      </c>
      <c r="V304" s="1" t="str">
        <f>Cash!C10</f>
        <v>Shirt - Mitul Patel (ladies' shirt for wife)</v>
      </c>
      <c r="W304" s="1" t="str">
        <f>Cash!D10</f>
        <v>Merchandise</v>
      </c>
      <c r="X304" s="53" t="str">
        <f>Cash!J10</f>
        <v>Shirt</v>
      </c>
      <c r="Y304" s="53">
        <f>Cash!F10</f>
        <v>25</v>
      </c>
      <c r="Z304" s="53">
        <f t="shared" si="29"/>
        <v>25</v>
      </c>
      <c r="AA304" s="53" t="str">
        <f t="shared" si="30"/>
        <v/>
      </c>
      <c r="AF304" s="53" t="str">
        <f t="shared" si="32"/>
        <v>Shirt</v>
      </c>
      <c r="AG304" s="53">
        <f t="shared" si="33"/>
        <v>30</v>
      </c>
    </row>
    <row r="305" spans="20:33">
      <c r="T305" s="1">
        <f>Cash!A11</f>
        <v>43001</v>
      </c>
      <c r="U305" s="1" t="s">
        <v>15</v>
      </c>
      <c r="V305" s="1" t="str">
        <f>Cash!C11</f>
        <v>Cap - George Burgum</v>
      </c>
      <c r="W305" s="1" t="str">
        <f>Cash!D11</f>
        <v>Merchandise</v>
      </c>
      <c r="X305" s="53" t="str">
        <f>Cash!J11</f>
        <v>Shirt</v>
      </c>
      <c r="Y305" s="53">
        <f>Cash!F11</f>
        <v>15</v>
      </c>
      <c r="Z305" s="53">
        <f t="shared" si="29"/>
        <v>15</v>
      </c>
      <c r="AA305" s="53" t="str">
        <f t="shared" si="30"/>
        <v/>
      </c>
      <c r="AF305" s="53" t="str">
        <f t="shared" si="32"/>
        <v>Shirt</v>
      </c>
      <c r="AG305" s="53">
        <f t="shared" si="33"/>
        <v>30</v>
      </c>
    </row>
    <row r="306" spans="20:33">
      <c r="T306" s="1">
        <f>Cash!A12</f>
        <v>43025</v>
      </c>
      <c r="U306" s="1" t="s">
        <v>15</v>
      </c>
      <c r="V306" s="1" t="str">
        <f>Cash!C12</f>
        <v>Shirt - Vishal Khairnar</v>
      </c>
      <c r="W306" s="1" t="str">
        <f>Cash!D12</f>
        <v>Merchandise</v>
      </c>
      <c r="X306" s="53" t="str">
        <f>Cash!J12</f>
        <v>Shirt</v>
      </c>
      <c r="Y306" s="53">
        <f>Cash!F12</f>
        <v>30</v>
      </c>
      <c r="Z306" s="53">
        <f t="shared" si="29"/>
        <v>30</v>
      </c>
      <c r="AA306" s="53" t="str">
        <f t="shared" si="30"/>
        <v/>
      </c>
      <c r="AF306" s="53" t="str">
        <f t="shared" si="32"/>
        <v>Shirt</v>
      </c>
      <c r="AG306" s="53">
        <f t="shared" si="33"/>
        <v>30</v>
      </c>
    </row>
    <row r="307" spans="20:33">
      <c r="T307" s="1">
        <f>Cash!A13</f>
        <v>43025</v>
      </c>
      <c r="U307" s="1" t="s">
        <v>15</v>
      </c>
      <c r="V307" s="1" t="str">
        <f>Cash!C13</f>
        <v>Shirt - Martin Brennan</v>
      </c>
      <c r="W307" s="1" t="str">
        <f>Cash!D13</f>
        <v>Merchandise</v>
      </c>
      <c r="X307" s="53" t="str">
        <f>Cash!J13</f>
        <v>Shirt</v>
      </c>
      <c r="Y307" s="53">
        <f>Cash!F13</f>
        <v>30</v>
      </c>
      <c r="Z307" s="53">
        <f t="shared" si="29"/>
        <v>30</v>
      </c>
      <c r="AA307" s="53" t="str">
        <f t="shared" si="30"/>
        <v/>
      </c>
      <c r="AF307" s="53" t="str">
        <f t="shared" si="32"/>
        <v>Shirt</v>
      </c>
      <c r="AG307" s="53">
        <f t="shared" si="33"/>
        <v>-25</v>
      </c>
    </row>
    <row r="308" spans="20:33">
      <c r="T308" s="1">
        <f>Cash!A14</f>
        <v>43025</v>
      </c>
      <c r="U308" s="1" t="s">
        <v>15</v>
      </c>
      <c r="V308" s="1" t="str">
        <f>Cash!C14</f>
        <v>Shirt - Dean Trigg</v>
      </c>
      <c r="W308" s="1" t="str">
        <f>Cash!D14</f>
        <v>Merchandise</v>
      </c>
      <c r="X308" s="53" t="str">
        <f>Cash!J14</f>
        <v>Shirt</v>
      </c>
      <c r="Y308" s="53">
        <f>Cash!F14</f>
        <v>30</v>
      </c>
      <c r="Z308" s="53">
        <f t="shared" si="29"/>
        <v>30</v>
      </c>
      <c r="AA308" s="53" t="str">
        <f t="shared" si="30"/>
        <v/>
      </c>
      <c r="AF308" s="53" t="str">
        <f t="shared" si="32"/>
        <v>Fundraising</v>
      </c>
      <c r="AG308" s="53">
        <f t="shared" si="33"/>
        <v>172</v>
      </c>
    </row>
    <row r="309" spans="20:33">
      <c r="T309" s="1">
        <f>Cash!A15</f>
        <v>43025</v>
      </c>
      <c r="U309" s="1" t="s">
        <v>15</v>
      </c>
      <c r="V309" s="1" t="str">
        <f>Cash!C15</f>
        <v>Shirt - Marko Sasic</v>
      </c>
      <c r="W309" s="1" t="str">
        <f>Cash!D15</f>
        <v>Merchandise</v>
      </c>
      <c r="X309" s="53" t="str">
        <f>Cash!J15</f>
        <v>Shirt</v>
      </c>
      <c r="Y309" s="53">
        <f>Cash!F15</f>
        <v>30</v>
      </c>
      <c r="Z309" s="53">
        <f t="shared" si="29"/>
        <v>30</v>
      </c>
      <c r="AA309" s="53" t="str">
        <f t="shared" si="30"/>
        <v/>
      </c>
      <c r="AF309" s="53" t="str">
        <f t="shared" si="32"/>
        <v>General Meeting</v>
      </c>
      <c r="AG309" s="53">
        <f t="shared" si="33"/>
        <v>-78.8</v>
      </c>
    </row>
    <row r="310" spans="20:33">
      <c r="T310" s="1">
        <f>Cash!A16</f>
        <v>43025</v>
      </c>
      <c r="U310" s="1" t="s">
        <v>15</v>
      </c>
      <c r="V310" s="1" t="str">
        <f>Cash!C16</f>
        <v>Shirt - Ahmad Khan</v>
      </c>
      <c r="W310" s="1" t="str">
        <f>Cash!D16</f>
        <v>Merchandise</v>
      </c>
      <c r="X310" s="53" t="str">
        <f>Cash!J16</f>
        <v>Shirt</v>
      </c>
      <c r="Y310" s="53">
        <f>Cash!F16</f>
        <v>5</v>
      </c>
      <c r="Z310" s="53">
        <f t="shared" si="29"/>
        <v>5</v>
      </c>
      <c r="AA310" s="53" t="str">
        <f t="shared" si="30"/>
        <v/>
      </c>
      <c r="AF310" s="53" t="str">
        <f t="shared" si="32"/>
        <v>General Meeting</v>
      </c>
      <c r="AG310" s="53">
        <f t="shared" si="33"/>
        <v>-150</v>
      </c>
    </row>
    <row r="311" spans="20:33">
      <c r="T311" s="1">
        <f>Cash!A17</f>
        <v>43025</v>
      </c>
      <c r="U311" s="1" t="s">
        <v>15</v>
      </c>
      <c r="V311" s="1" t="str">
        <f>Cash!C17</f>
        <v>Shirt - Stephen Lamb</v>
      </c>
      <c r="W311" s="1" t="str">
        <f>Cash!D17</f>
        <v>Merchandise</v>
      </c>
      <c r="X311" s="53" t="str">
        <f>Cash!J17</f>
        <v>Shirt</v>
      </c>
      <c r="Y311" s="53">
        <f>Cash!F17</f>
        <v>30</v>
      </c>
      <c r="Z311" s="53">
        <f t="shared" si="29"/>
        <v>30</v>
      </c>
      <c r="AA311" s="53" t="str">
        <f t="shared" si="30"/>
        <v/>
      </c>
      <c r="AF311" s="53" t="str">
        <f>X322</f>
        <v>Shirt</v>
      </c>
      <c r="AG311" s="53">
        <f>Y322</f>
        <v>30</v>
      </c>
    </row>
    <row r="312" spans="20:33">
      <c r="T312" s="1">
        <f>Cash!A18</f>
        <v>43025</v>
      </c>
      <c r="U312" s="1" t="s">
        <v>15</v>
      </c>
      <c r="V312" s="1" t="str">
        <f>Cash!C18</f>
        <v>Shirt - Luke Lindsay</v>
      </c>
      <c r="W312" s="1" t="str">
        <f>Cash!D18</f>
        <v>Merchandise</v>
      </c>
      <c r="X312" s="53" t="str">
        <f>Cash!J18</f>
        <v>Shirt</v>
      </c>
      <c r="Y312" s="53">
        <f>Cash!F18</f>
        <v>30</v>
      </c>
      <c r="Z312" s="53">
        <f t="shared" si="29"/>
        <v>30</v>
      </c>
      <c r="AA312" s="53" t="str">
        <f t="shared" si="30"/>
        <v/>
      </c>
      <c r="AF312" s="53" t="str">
        <f t="shared" ref="AF312:AF326" si="34">X323</f>
        <v>General Meeting</v>
      </c>
      <c r="AG312" s="53">
        <f t="shared" ref="AG312:AG326" si="35">Y323</f>
        <v>-69</v>
      </c>
    </row>
    <row r="313" spans="20:33">
      <c r="T313" s="1">
        <f>Cash!A19</f>
        <v>43025</v>
      </c>
      <c r="U313" s="1" t="s">
        <v>15</v>
      </c>
      <c r="V313" s="1" t="str">
        <f>Cash!C19</f>
        <v>Shirt - Matthew Robson</v>
      </c>
      <c r="W313" s="1" t="str">
        <f>Cash!D19</f>
        <v>Merchandise</v>
      </c>
      <c r="X313" s="53" t="str">
        <f>Cash!J19</f>
        <v>Shirt</v>
      </c>
      <c r="Y313" s="53">
        <f>Cash!F19</f>
        <v>30</v>
      </c>
      <c r="Z313" s="53">
        <f t="shared" si="29"/>
        <v>30</v>
      </c>
      <c r="AA313" s="53" t="str">
        <f t="shared" si="30"/>
        <v/>
      </c>
      <c r="AF313" s="53" t="str">
        <f t="shared" si="34"/>
        <v>Fundraising</v>
      </c>
      <c r="AG313" s="53">
        <f t="shared" si="35"/>
        <v>155</v>
      </c>
    </row>
    <row r="314" spans="20:33">
      <c r="T314" s="1">
        <f>Cash!A20</f>
        <v>43025</v>
      </c>
      <c r="U314" s="1" t="s">
        <v>15</v>
      </c>
      <c r="V314" s="1" t="str">
        <f>Cash!C20</f>
        <v>Shirt - David Campbell</v>
      </c>
      <c r="W314" s="1" t="str">
        <f>Cash!D20</f>
        <v>Merchandise</v>
      </c>
      <c r="X314" s="53" t="str">
        <f>Cash!J20</f>
        <v>Shirt</v>
      </c>
      <c r="Y314" s="53">
        <f>Cash!F20</f>
        <v>30</v>
      </c>
      <c r="Z314" s="53">
        <f t="shared" si="29"/>
        <v>30</v>
      </c>
      <c r="AA314" s="53" t="str">
        <f t="shared" si="30"/>
        <v/>
      </c>
      <c r="AF314" s="53" t="str">
        <f t="shared" si="34"/>
        <v>General Meeting</v>
      </c>
      <c r="AG314" s="53">
        <f t="shared" si="35"/>
        <v>-155.5</v>
      </c>
    </row>
    <row r="315" spans="20:33">
      <c r="T315" s="1">
        <f>Cash!A21</f>
        <v>43025</v>
      </c>
      <c r="U315" s="1" t="s">
        <v>15</v>
      </c>
      <c r="V315" s="1" t="str">
        <f>Cash!C21</f>
        <v>Shirt - Fred Davis</v>
      </c>
      <c r="W315" s="1" t="str">
        <f>Cash!D21</f>
        <v>Merchandise</v>
      </c>
      <c r="X315" s="53" t="str">
        <f>Cash!J21</f>
        <v>Shirt</v>
      </c>
      <c r="Y315" s="53">
        <f>Cash!F21</f>
        <v>30</v>
      </c>
      <c r="Z315" s="53">
        <f t="shared" si="29"/>
        <v>30</v>
      </c>
      <c r="AA315" s="53" t="str">
        <f t="shared" si="30"/>
        <v/>
      </c>
      <c r="AF315" s="53" t="str">
        <f t="shared" si="34"/>
        <v>Shirt</v>
      </c>
      <c r="AG315" s="53">
        <f t="shared" si="35"/>
        <v>30</v>
      </c>
    </row>
    <row r="316" spans="20:33">
      <c r="T316" s="1">
        <f>Cash!A22</f>
        <v>43025</v>
      </c>
      <c r="U316" s="1" t="s">
        <v>15</v>
      </c>
      <c r="V316" s="1" t="str">
        <f>Cash!C22</f>
        <v>Shirt - Neville Dhanaraj</v>
      </c>
      <c r="W316" s="1" t="str">
        <f>Cash!D22</f>
        <v>Merchandise</v>
      </c>
      <c r="X316" s="53" t="str">
        <f>Cash!J22</f>
        <v>Shirt</v>
      </c>
      <c r="Y316" s="53">
        <f>Cash!F22</f>
        <v>30</v>
      </c>
      <c r="Z316" s="53">
        <f t="shared" si="29"/>
        <v>30</v>
      </c>
      <c r="AA316" s="53" t="str">
        <f t="shared" si="30"/>
        <v/>
      </c>
      <c r="AF316" s="53" t="str">
        <f t="shared" si="34"/>
        <v>Social</v>
      </c>
      <c r="AG316" s="53">
        <f t="shared" si="35"/>
        <v>-30</v>
      </c>
    </row>
    <row r="317" spans="20:33">
      <c r="T317" s="1">
        <f>Cash!A23</f>
        <v>43025</v>
      </c>
      <c r="U317" s="1" t="s">
        <v>15</v>
      </c>
      <c r="V317" s="1" t="str">
        <f>Cash!C23</f>
        <v>Shirt refund - Mitulkumar Patel</v>
      </c>
      <c r="W317" s="1" t="str">
        <f>Cash!D23</f>
        <v>Merchandise</v>
      </c>
      <c r="X317" s="53" t="str">
        <f>Cash!J23</f>
        <v>Shirt</v>
      </c>
      <c r="Y317" s="53">
        <f>Cash!F23</f>
        <v>-25</v>
      </c>
      <c r="Z317" s="53" t="str">
        <f t="shared" si="29"/>
        <v/>
      </c>
      <c r="AA317" s="53">
        <f t="shared" si="30"/>
        <v>-25</v>
      </c>
      <c r="AF317" s="53" t="str">
        <f t="shared" si="34"/>
        <v>Life Members' Breakfast</v>
      </c>
      <c r="AG317" s="53">
        <f t="shared" si="35"/>
        <v>20</v>
      </c>
    </row>
    <row r="318" spans="20:33">
      <c r="T318" s="1">
        <f>Cash!A24</f>
        <v>43025</v>
      </c>
      <c r="U318" s="1" t="s">
        <v>15</v>
      </c>
      <c r="V318" s="1" t="str">
        <f>Cash!C24</f>
        <v>October General Meeting Raffle</v>
      </c>
      <c r="W318" s="1" t="str">
        <f>Cash!D24</f>
        <v>Raffle</v>
      </c>
      <c r="X318" s="53" t="str">
        <f>Cash!J24</f>
        <v>Fundraising</v>
      </c>
      <c r="Y318" s="53">
        <f>Cash!F24</f>
        <v>172</v>
      </c>
      <c r="Z318" s="53">
        <f t="shared" si="29"/>
        <v>172</v>
      </c>
      <c r="AA318" s="53" t="str">
        <f t="shared" si="30"/>
        <v/>
      </c>
      <c r="AF318" s="53" t="str">
        <f t="shared" si="34"/>
        <v>Fundraising</v>
      </c>
      <c r="AG318" s="53">
        <f t="shared" si="35"/>
        <v>136</v>
      </c>
    </row>
    <row r="319" spans="20:33">
      <c r="T319" s="1">
        <f>Cash!A25</f>
        <v>43025</v>
      </c>
      <c r="U319" s="1" t="s">
        <v>15</v>
      </c>
      <c r="V319" s="1" t="str">
        <f>Cash!C25</f>
        <v>October General Meeting BBQ - Reimburse David Campbell</v>
      </c>
      <c r="W319" s="1" t="str">
        <f>Cash!D25</f>
        <v>Social</v>
      </c>
      <c r="X319" s="53" t="str">
        <f>Cash!J25</f>
        <v>General Meeting</v>
      </c>
      <c r="Y319" s="53">
        <f>Cash!F25</f>
        <v>-78.8</v>
      </c>
      <c r="Z319" s="53" t="str">
        <f t="shared" si="29"/>
        <v/>
      </c>
      <c r="AA319" s="53">
        <f t="shared" si="30"/>
        <v>-78.8</v>
      </c>
      <c r="AF319" s="53" t="str">
        <f t="shared" si="34"/>
        <v>General Meeting</v>
      </c>
      <c r="AG319" s="53">
        <f t="shared" si="35"/>
        <v>-109</v>
      </c>
    </row>
    <row r="320" spans="20:33">
      <c r="T320" s="1">
        <f>Cash!A26</f>
        <v>43025</v>
      </c>
      <c r="U320" s="1" t="s">
        <v>15</v>
      </c>
      <c r="V320" s="1" t="str">
        <f>Cash!C26</f>
        <v>October General Meeting Bar Tab - Perth &amp; Tatts</v>
      </c>
      <c r="W320" s="1" t="str">
        <f>Cash!D26</f>
        <v>Social</v>
      </c>
      <c r="X320" s="53" t="str">
        <f>Cash!J26</f>
        <v>General Meeting</v>
      </c>
      <c r="Y320" s="53">
        <f>Cash!F26</f>
        <v>-150</v>
      </c>
      <c r="Z320" s="53" t="str">
        <f t="shared" si="29"/>
        <v/>
      </c>
      <c r="AA320" s="53">
        <f t="shared" si="30"/>
        <v>-150</v>
      </c>
      <c r="AF320" s="53" t="str">
        <f t="shared" si="34"/>
        <v>General Meeting</v>
      </c>
      <c r="AG320" s="53">
        <f t="shared" si="35"/>
        <v>60</v>
      </c>
    </row>
    <row r="321" spans="20:33">
      <c r="T321" s="1">
        <f>Cash!A27</f>
        <v>43026</v>
      </c>
      <c r="U321" s="1" t="s">
        <v>15</v>
      </c>
      <c r="V321" s="1" t="str">
        <f>Cash!C27</f>
        <v>Transfer to cheque account</v>
      </c>
      <c r="W321" s="1" t="str">
        <f>Cash!D27</f>
        <v>Transfer</v>
      </c>
      <c r="X321" s="53" t="str">
        <f>Cash!J27</f>
        <v>Transfer</v>
      </c>
      <c r="Y321" s="53">
        <f>Cash!F27</f>
        <v>-295.5</v>
      </c>
      <c r="Z321" s="53" t="str">
        <f t="shared" si="29"/>
        <v/>
      </c>
      <c r="AA321" s="53">
        <f t="shared" si="30"/>
        <v>-295.5</v>
      </c>
      <c r="AF321" s="53" t="str">
        <f t="shared" si="34"/>
        <v>Fundraising</v>
      </c>
      <c r="AG321" s="53">
        <f t="shared" si="35"/>
        <v>110.5</v>
      </c>
    </row>
    <row r="322" spans="20:33">
      <c r="T322" s="1">
        <f>Cash!A28</f>
        <v>43060</v>
      </c>
      <c r="U322" s="1" t="s">
        <v>15</v>
      </c>
      <c r="V322" s="1" t="str">
        <f>Cash!C28</f>
        <v>Shirt - Tom Polich</v>
      </c>
      <c r="W322" s="1" t="str">
        <f>Cash!D28</f>
        <v>Merchandise</v>
      </c>
      <c r="X322" s="53" t="str">
        <f>Cash!J28</f>
        <v>Shirt</v>
      </c>
      <c r="Y322" s="53">
        <f>Cash!F28</f>
        <v>30</v>
      </c>
      <c r="Z322" s="53">
        <f t="shared" si="29"/>
        <v>30</v>
      </c>
      <c r="AA322" s="53" t="str">
        <f t="shared" si="30"/>
        <v/>
      </c>
      <c r="AF322" s="53" t="str">
        <f t="shared" si="34"/>
        <v>Shirt</v>
      </c>
      <c r="AG322" s="53">
        <f t="shared" si="35"/>
        <v>5</v>
      </c>
    </row>
    <row r="323" spans="20:33">
      <c r="T323" s="1">
        <f>Cash!A29</f>
        <v>43060</v>
      </c>
      <c r="U323" s="1" t="s">
        <v>15</v>
      </c>
      <c r="V323" s="1" t="str">
        <f>Cash!C29</f>
        <v>November General Meeting BBQ - Reimburse David Campbell</v>
      </c>
      <c r="W323" s="1" t="str">
        <f>Cash!D29</f>
        <v>Social</v>
      </c>
      <c r="X323" s="53" t="str">
        <f>Cash!J29</f>
        <v>General Meeting</v>
      </c>
      <c r="Y323" s="53">
        <f>Cash!F29</f>
        <v>-69</v>
      </c>
      <c r="Z323" s="53" t="str">
        <f t="shared" ref="Z323:Z372" si="36">IF(Y323&gt;0,Y323,"")</f>
        <v/>
      </c>
      <c r="AA323" s="53">
        <f t="shared" ref="AA323:AA372" si="37">IF(Y323&lt;=0,Y323,"")</f>
        <v>-69</v>
      </c>
      <c r="AF323" s="53" t="str">
        <f t="shared" si="34"/>
        <v>Jacket</v>
      </c>
      <c r="AG323" s="53">
        <f t="shared" si="35"/>
        <v>55</v>
      </c>
    </row>
    <row r="324" spans="20:33">
      <c r="T324" s="1">
        <f>Cash!A30</f>
        <v>43060</v>
      </c>
      <c r="U324" s="1" t="s">
        <v>15</v>
      </c>
      <c r="V324" s="1" t="str">
        <f>Cash!C30</f>
        <v>November General Meeting Raffle</v>
      </c>
      <c r="W324" s="1" t="str">
        <f>Cash!D30</f>
        <v>Raffle</v>
      </c>
      <c r="X324" s="53" t="str">
        <f>Cash!J30</f>
        <v>Fundraising</v>
      </c>
      <c r="Y324" s="53">
        <f>Cash!F30</f>
        <v>155</v>
      </c>
      <c r="Z324" s="53">
        <f t="shared" si="36"/>
        <v>155</v>
      </c>
      <c r="AA324" s="53" t="str">
        <f t="shared" si="37"/>
        <v/>
      </c>
      <c r="AF324" s="53" t="str">
        <f t="shared" si="34"/>
        <v>Shirt</v>
      </c>
      <c r="AG324" s="53">
        <f t="shared" si="35"/>
        <v>30</v>
      </c>
    </row>
    <row r="325" spans="20:33">
      <c r="T325" s="1">
        <f>Cash!A31</f>
        <v>43060</v>
      </c>
      <c r="U325" s="1" t="s">
        <v>15</v>
      </c>
      <c r="V325" s="1" t="str">
        <f>Cash!C31</f>
        <v>November General Meeting Bar Tab - Perth &amp; Tatts</v>
      </c>
      <c r="W325" s="1" t="str">
        <f>Cash!D31</f>
        <v>Social</v>
      </c>
      <c r="X325" s="53" t="str">
        <f>Cash!J31</f>
        <v>General Meeting</v>
      </c>
      <c r="Y325" s="53">
        <f>Cash!F31</f>
        <v>-155.5</v>
      </c>
      <c r="Z325" s="53" t="str">
        <f t="shared" si="36"/>
        <v/>
      </c>
      <c r="AA325" s="53">
        <f t="shared" si="37"/>
        <v>-155.5</v>
      </c>
      <c r="AF325" s="53" t="str">
        <f t="shared" si="34"/>
        <v>General Meeting</v>
      </c>
      <c r="AG325" s="53">
        <f t="shared" si="35"/>
        <v>-75.2</v>
      </c>
    </row>
    <row r="326" spans="20:33">
      <c r="T326" s="1">
        <f>Cash!A32</f>
        <v>43064</v>
      </c>
      <c r="U326" s="1" t="s">
        <v>15</v>
      </c>
      <c r="V326" s="1" t="str">
        <f>Cash!C32</f>
        <v>Shirt - Neil Holland</v>
      </c>
      <c r="W326" s="1" t="str">
        <f>Cash!D32</f>
        <v>Merchandise</v>
      </c>
      <c r="X326" s="53" t="str">
        <f>Cash!J32</f>
        <v>Shirt</v>
      </c>
      <c r="Y326" s="53">
        <f>Cash!F32</f>
        <v>30</v>
      </c>
      <c r="Z326" s="53">
        <f t="shared" si="36"/>
        <v>30</v>
      </c>
      <c r="AA326" s="53" t="str">
        <f t="shared" si="37"/>
        <v/>
      </c>
      <c r="AF326" s="53" t="str">
        <f t="shared" si="34"/>
        <v>General Meeting</v>
      </c>
      <c r="AG326" s="53">
        <f t="shared" si="35"/>
        <v>-94</v>
      </c>
    </row>
    <row r="327" spans="20:33">
      <c r="T327" s="1">
        <f>Cash!A33</f>
        <v>43064</v>
      </c>
      <c r="U327" s="1" t="s">
        <v>15</v>
      </c>
      <c r="V327" s="1" t="str">
        <f>Cash!C33</f>
        <v>Todd 480 Bar Tab - Reimburse Trent Steenholdt</v>
      </c>
      <c r="W327" s="1" t="str">
        <f>Cash!D33</f>
        <v>Social</v>
      </c>
      <c r="X327" s="53" t="str">
        <f>Cash!J33</f>
        <v>Social</v>
      </c>
      <c r="Y327" s="53">
        <f>Cash!F33</f>
        <v>-30</v>
      </c>
      <c r="Z327" s="53" t="str">
        <f t="shared" si="36"/>
        <v/>
      </c>
      <c r="AA327" s="53">
        <f t="shared" si="37"/>
        <v>-30</v>
      </c>
      <c r="AF327" s="53" t="str">
        <f t="shared" ref="AF327:AF341" si="38">X339</f>
        <v>Fundraising</v>
      </c>
      <c r="AG327" s="53">
        <f t="shared" ref="AG327:AG341" si="39">Y339</f>
        <v>107</v>
      </c>
    </row>
    <row r="328" spans="20:33">
      <c r="T328" s="1">
        <f>Cash!A34</f>
        <v>43086</v>
      </c>
      <c r="U328" s="1" t="s">
        <v>15</v>
      </c>
      <c r="V328" s="1" t="str">
        <f>Cash!C34</f>
        <v>Life Members' Breakfast - Jack Paterson</v>
      </c>
      <c r="W328" s="1" t="str">
        <f>Cash!D34</f>
        <v>Social</v>
      </c>
      <c r="X328" s="53" t="str">
        <f>Cash!J34</f>
        <v>Life Members' Breakfast</v>
      </c>
      <c r="Y328" s="53">
        <f>Cash!F34</f>
        <v>20</v>
      </c>
      <c r="Z328" s="53">
        <f t="shared" si="36"/>
        <v>20</v>
      </c>
      <c r="AA328" s="53" t="str">
        <f t="shared" si="37"/>
        <v/>
      </c>
      <c r="AF328" s="53" t="str">
        <f t="shared" si="38"/>
        <v>General Meeting</v>
      </c>
      <c r="AG328" s="53">
        <f t="shared" si="39"/>
        <v>-85</v>
      </c>
    </row>
    <row r="329" spans="20:33">
      <c r="T329" s="1">
        <f>Cash!A35</f>
        <v>43088</v>
      </c>
      <c r="U329" s="1" t="s">
        <v>15</v>
      </c>
      <c r="V329" s="1" t="str">
        <f>Cash!C35</f>
        <v>December General Meeting Raffle</v>
      </c>
      <c r="W329" s="1" t="str">
        <f>Cash!D35</f>
        <v>Raffle</v>
      </c>
      <c r="X329" s="53" t="str">
        <f>Cash!J35</f>
        <v>Fundraising</v>
      </c>
      <c r="Y329" s="53">
        <f>Cash!F35</f>
        <v>136</v>
      </c>
      <c r="Z329" s="53">
        <f t="shared" si="36"/>
        <v>136</v>
      </c>
      <c r="AA329" s="53" t="str">
        <f t="shared" si="37"/>
        <v/>
      </c>
      <c r="AF329" s="53" t="str">
        <f t="shared" si="38"/>
        <v>General Meeting</v>
      </c>
      <c r="AG329" s="53">
        <f t="shared" si="39"/>
        <v>-10.5</v>
      </c>
    </row>
    <row r="330" spans="20:33">
      <c r="T330" s="1">
        <f>Cash!A36</f>
        <v>43088</v>
      </c>
      <c r="U330" s="1" t="s">
        <v>15</v>
      </c>
      <c r="V330" s="1" t="str">
        <f>Cash!C36</f>
        <v>December General Meeting Bar Tab - Perth &amp; Tatts</v>
      </c>
      <c r="W330" s="1" t="str">
        <f>Cash!D36</f>
        <v>Social</v>
      </c>
      <c r="X330" s="53" t="str">
        <f>Cash!J36</f>
        <v>General Meeting</v>
      </c>
      <c r="Y330" s="53">
        <f>Cash!F36</f>
        <v>-109</v>
      </c>
      <c r="Z330" s="53" t="str">
        <f t="shared" si="36"/>
        <v/>
      </c>
      <c r="AA330" s="53">
        <f t="shared" si="37"/>
        <v>-109</v>
      </c>
      <c r="AF330" s="53" t="str">
        <f t="shared" si="38"/>
        <v>Fundraising</v>
      </c>
      <c r="AG330" s="53">
        <f t="shared" si="39"/>
        <v>231</v>
      </c>
    </row>
    <row r="331" spans="20:33">
      <c r="T331" s="1">
        <f>Cash!A37</f>
        <v>43088</v>
      </c>
      <c r="U331" s="1" t="s">
        <v>15</v>
      </c>
      <c r="V331" s="1" t="str">
        <f>Cash!C37</f>
        <v>December General Meeting - extra $60</v>
      </c>
      <c r="W331" s="1" t="str">
        <f>Cash!D37</f>
        <v>Miscellaneous</v>
      </c>
      <c r="X331" s="53" t="str">
        <f>Cash!J37</f>
        <v>General Meeting</v>
      </c>
      <c r="Y331" s="53">
        <f>Cash!F37</f>
        <v>60</v>
      </c>
      <c r="Z331" s="53">
        <f t="shared" si="36"/>
        <v>60</v>
      </c>
      <c r="AA331" s="53" t="str">
        <f t="shared" si="37"/>
        <v/>
      </c>
      <c r="AF331" s="53" t="str">
        <f t="shared" si="38"/>
        <v>End Season Dinner</v>
      </c>
      <c r="AG331" s="53">
        <f t="shared" si="39"/>
        <v>-17</v>
      </c>
    </row>
    <row r="332" spans="20:33">
      <c r="T332" s="1">
        <f>Cash!A38</f>
        <v>43116</v>
      </c>
      <c r="U332" s="1" t="s">
        <v>15</v>
      </c>
      <c r="V332" s="1" t="str">
        <f>Cash!C38</f>
        <v>January General Meeting Raffle</v>
      </c>
      <c r="W332" s="1" t="str">
        <f>Cash!D38</f>
        <v>Raffle</v>
      </c>
      <c r="X332" s="53" t="str">
        <f>Cash!J38</f>
        <v>Fundraising</v>
      </c>
      <c r="Y332" s="53">
        <f>Cash!F38</f>
        <v>110.5</v>
      </c>
      <c r="Z332" s="53">
        <f t="shared" si="36"/>
        <v>110.5</v>
      </c>
      <c r="AA332" s="53" t="str">
        <f t="shared" si="37"/>
        <v/>
      </c>
      <c r="AF332" s="53" t="str">
        <f t="shared" si="38"/>
        <v>GF Breakfast</v>
      </c>
      <c r="AG332" s="53">
        <f t="shared" si="39"/>
        <v>20</v>
      </c>
    </row>
    <row r="333" spans="20:33">
      <c r="T333" s="1">
        <f>Cash!A39</f>
        <v>43116</v>
      </c>
      <c r="U333" s="1" t="s">
        <v>15</v>
      </c>
      <c r="V333" s="1" t="str">
        <f>Cash!C39</f>
        <v xml:space="preserve">Shirt - Clair Burns </v>
      </c>
      <c r="W333" s="1" t="str">
        <f>Cash!D39</f>
        <v>Merchandise</v>
      </c>
      <c r="X333" s="53" t="str">
        <f>Cash!J39</f>
        <v>Shirt</v>
      </c>
      <c r="Y333" s="53">
        <f>Cash!F39</f>
        <v>5</v>
      </c>
      <c r="Z333" s="53">
        <f t="shared" si="36"/>
        <v>5</v>
      </c>
      <c r="AA333" s="53" t="str">
        <f t="shared" si="37"/>
        <v/>
      </c>
      <c r="AF333" s="53" t="str">
        <f t="shared" si="38"/>
        <v>GF Breakfast</v>
      </c>
      <c r="AG333" s="53">
        <f t="shared" si="39"/>
        <v>20</v>
      </c>
    </row>
    <row r="334" spans="20:33">
      <c r="T334" s="1">
        <f>Cash!A40</f>
        <v>43116</v>
      </c>
      <c r="U334" s="1" t="s">
        <v>15</v>
      </c>
      <c r="V334" s="1" t="str">
        <f>Cash!C40</f>
        <v>Jacket - Rex Evans</v>
      </c>
      <c r="W334" s="1" t="str">
        <f>Cash!D40</f>
        <v>Merchandise</v>
      </c>
      <c r="X334" s="53" t="str">
        <f>Cash!J40</f>
        <v>Jacket</v>
      </c>
      <c r="Y334" s="53">
        <f>Cash!F40</f>
        <v>55</v>
      </c>
      <c r="Z334" s="53">
        <f t="shared" si="36"/>
        <v>55</v>
      </c>
      <c r="AA334" s="53" t="str">
        <f t="shared" si="37"/>
        <v/>
      </c>
      <c r="AF334" s="53" t="str">
        <f t="shared" si="38"/>
        <v>Fundraising</v>
      </c>
      <c r="AG334" s="53">
        <f t="shared" si="39"/>
        <v>81</v>
      </c>
    </row>
    <row r="335" spans="20:33">
      <c r="T335" s="1">
        <f>Cash!A41</f>
        <v>43116</v>
      </c>
      <c r="U335" s="1" t="s">
        <v>15</v>
      </c>
      <c r="V335" s="1" t="str">
        <f>Cash!C41</f>
        <v>Shirt - Steve Wenban</v>
      </c>
      <c r="W335" s="1" t="str">
        <f>Cash!D41</f>
        <v>Merchandise</v>
      </c>
      <c r="X335" s="53" t="str">
        <f>Cash!J41</f>
        <v>Shirt</v>
      </c>
      <c r="Y335" s="53">
        <f>Cash!F41</f>
        <v>30</v>
      </c>
      <c r="Z335" s="53">
        <f t="shared" si="36"/>
        <v>30</v>
      </c>
      <c r="AA335" s="53" t="str">
        <f t="shared" si="37"/>
        <v/>
      </c>
      <c r="AF335" s="53" t="str">
        <f t="shared" si="38"/>
        <v>GF Breakfast</v>
      </c>
      <c r="AG335" s="53">
        <f t="shared" si="39"/>
        <v>20</v>
      </c>
    </row>
    <row r="336" spans="20:33">
      <c r="T336" s="1">
        <f>Cash!A42</f>
        <v>43116</v>
      </c>
      <c r="U336" s="1" t="s">
        <v>15</v>
      </c>
      <c r="V336" s="1" t="str">
        <f>Cash!C42</f>
        <v>January General Meeting BBQ - Reimburse David Campbell</v>
      </c>
      <c r="W336" s="1" t="str">
        <f>Cash!D42</f>
        <v>Social</v>
      </c>
      <c r="X336" s="53" t="str">
        <f>Cash!J42</f>
        <v>General Meeting</v>
      </c>
      <c r="Y336" s="53">
        <f>Cash!F42</f>
        <v>-75.2</v>
      </c>
      <c r="Z336" s="53" t="str">
        <f t="shared" si="36"/>
        <v/>
      </c>
      <c r="AA336" s="53">
        <f t="shared" si="37"/>
        <v>-75.2</v>
      </c>
      <c r="AF336" s="53" t="str">
        <f t="shared" si="38"/>
        <v>GF Breakfast</v>
      </c>
      <c r="AG336" s="53">
        <f t="shared" si="39"/>
        <v>-20</v>
      </c>
    </row>
    <row r="337" spans="20:33">
      <c r="T337" s="1">
        <f>Cash!A43</f>
        <v>43116</v>
      </c>
      <c r="U337" s="1" t="s">
        <v>15</v>
      </c>
      <c r="V337" s="1" t="str">
        <f>Cash!C43</f>
        <v>January General Meeting Bar Tab</v>
      </c>
      <c r="W337" s="1" t="str">
        <f>Cash!D43</f>
        <v>Social</v>
      </c>
      <c r="X337" s="53" t="str">
        <f>Cash!J43</f>
        <v>General Meeting</v>
      </c>
      <c r="Y337" s="53">
        <f>Cash!F43</f>
        <v>-94</v>
      </c>
      <c r="Z337" s="53" t="str">
        <f t="shared" si="36"/>
        <v/>
      </c>
      <c r="AA337" s="53">
        <f t="shared" si="37"/>
        <v>-94</v>
      </c>
      <c r="AF337" s="53" t="str">
        <f t="shared" si="38"/>
        <v>General Meeting</v>
      </c>
      <c r="AG337" s="53">
        <f t="shared" si="39"/>
        <v>-367</v>
      </c>
    </row>
    <row r="338" spans="20:33">
      <c r="T338" s="1">
        <f>Cash!A44</f>
        <v>43129</v>
      </c>
      <c r="U338" s="1" t="s">
        <v>15</v>
      </c>
      <c r="V338" s="1" t="str">
        <f>Cash!C44</f>
        <v>Transfer to cheque account</v>
      </c>
      <c r="W338" s="1" t="str">
        <f>Cash!D44</f>
        <v>Transfer</v>
      </c>
      <c r="X338" s="53" t="str">
        <f>Cash!J44</f>
        <v>Transfer</v>
      </c>
      <c r="Y338" s="53">
        <f>Cash!F44</f>
        <v>-135.80000000000001</v>
      </c>
      <c r="Z338" s="53" t="str">
        <f t="shared" si="36"/>
        <v/>
      </c>
      <c r="AA338" s="53">
        <f t="shared" si="37"/>
        <v>-135.80000000000001</v>
      </c>
      <c r="AF338" s="53" t="str">
        <f t="shared" si="38"/>
        <v>GF Breakfast</v>
      </c>
      <c r="AG338" s="53">
        <f t="shared" si="39"/>
        <v>20</v>
      </c>
    </row>
    <row r="339" spans="20:33">
      <c r="T339" s="1">
        <f>Cash!A45</f>
        <v>43151</v>
      </c>
      <c r="U339" s="1" t="s">
        <v>15</v>
      </c>
      <c r="V339" s="1" t="str">
        <f>Cash!C45</f>
        <v>February General Meeting Raffle</v>
      </c>
      <c r="W339" s="1" t="str">
        <f>Cash!D45</f>
        <v>Raffle</v>
      </c>
      <c r="X339" s="53" t="str">
        <f>Cash!J45</f>
        <v>Fundraising</v>
      </c>
      <c r="Y339" s="53">
        <f>Cash!F45</f>
        <v>107</v>
      </c>
      <c r="Z339" s="53">
        <f t="shared" si="36"/>
        <v>107</v>
      </c>
      <c r="AA339" s="53" t="str">
        <f t="shared" si="37"/>
        <v/>
      </c>
      <c r="AF339" s="53" t="str">
        <f t="shared" si="38"/>
        <v>GF Breakfast</v>
      </c>
      <c r="AG339" s="53">
        <f t="shared" si="39"/>
        <v>39</v>
      </c>
    </row>
    <row r="340" spans="20:33">
      <c r="T340" s="1">
        <f>Cash!A46</f>
        <v>43151</v>
      </c>
      <c r="U340" s="1" t="s">
        <v>15</v>
      </c>
      <c r="V340" s="1" t="str">
        <f>Cash!C46</f>
        <v>February General Meeting BBQ - Reimburse David Campbell</v>
      </c>
      <c r="W340" s="1" t="str">
        <f>Cash!D46</f>
        <v>Social</v>
      </c>
      <c r="X340" s="53" t="str">
        <f>Cash!J46</f>
        <v>General Meeting</v>
      </c>
      <c r="Y340" s="53">
        <f>Cash!F46</f>
        <v>-85</v>
      </c>
      <c r="Z340" s="53" t="str">
        <f t="shared" si="36"/>
        <v/>
      </c>
      <c r="AA340" s="53">
        <f t="shared" si="37"/>
        <v>-85</v>
      </c>
      <c r="AF340" s="53" t="str">
        <f t="shared" si="38"/>
        <v>Shirt</v>
      </c>
      <c r="AG340" s="53">
        <f t="shared" si="39"/>
        <v>16</v>
      </c>
    </row>
    <row r="341" spans="20:33">
      <c r="T341" s="1">
        <f>Cash!A47</f>
        <v>43151</v>
      </c>
      <c r="U341" s="1" t="s">
        <v>15</v>
      </c>
      <c r="V341" s="1" t="str">
        <f>Cash!C47</f>
        <v>February General Meeting Bar Tab (partial - total $80.5)</v>
      </c>
      <c r="W341" s="1" t="str">
        <f>Cash!D47</f>
        <v>Social</v>
      </c>
      <c r="X341" s="53" t="str">
        <f>Cash!J47</f>
        <v>General Meeting</v>
      </c>
      <c r="Y341" s="53">
        <f>Cash!F47</f>
        <v>-10.5</v>
      </c>
      <c r="Z341" s="53" t="str">
        <f t="shared" si="36"/>
        <v/>
      </c>
      <c r="AA341" s="53">
        <f t="shared" si="37"/>
        <v>-10.5</v>
      </c>
      <c r="AF341" s="53" t="str">
        <f t="shared" si="38"/>
        <v>GF Breakfast</v>
      </c>
      <c r="AG341" s="53">
        <f t="shared" si="39"/>
        <v>20</v>
      </c>
    </row>
    <row r="342" spans="20:33">
      <c r="T342" s="1">
        <f>Cash!A48</f>
        <v>43165</v>
      </c>
      <c r="U342" s="1" t="s">
        <v>15</v>
      </c>
      <c r="V342" s="1" t="str">
        <f>Cash!C48</f>
        <v>Annual Dinner Raffle</v>
      </c>
      <c r="W342" s="1" t="str">
        <f>Cash!D48</f>
        <v>Raffle</v>
      </c>
      <c r="X342" s="53" t="str">
        <f>Cash!J48</f>
        <v>Fundraising</v>
      </c>
      <c r="Y342" s="53">
        <f>Cash!F48</f>
        <v>231</v>
      </c>
      <c r="Z342" s="53">
        <f t="shared" si="36"/>
        <v>231</v>
      </c>
      <c r="AA342" s="53" t="str">
        <f t="shared" si="37"/>
        <v/>
      </c>
      <c r="AF342" s="53" t="str">
        <f t="shared" ref="AF342:AG345" si="40">X357</f>
        <v>Interest</v>
      </c>
      <c r="AG342" s="53">
        <f t="shared" si="40"/>
        <v>14.42</v>
      </c>
    </row>
    <row r="343" spans="20:33">
      <c r="T343" s="1">
        <f>Cash!A49</f>
        <v>43165</v>
      </c>
      <c r="U343" s="1" t="s">
        <v>15</v>
      </c>
      <c r="V343" s="1" t="str">
        <f>Cash!C49</f>
        <v>Annual Dinner - Partner Gifts - Reimburse Stephen Lamb extra</v>
      </c>
      <c r="W343" s="1" t="str">
        <f>Cash!D49</f>
        <v>Social</v>
      </c>
      <c r="X343" s="53" t="str">
        <f>Cash!J49</f>
        <v>End Season Dinner</v>
      </c>
      <c r="Y343" s="53">
        <f>Cash!F49</f>
        <v>-17</v>
      </c>
      <c r="Z343" s="53" t="str">
        <f t="shared" si="36"/>
        <v/>
      </c>
      <c r="AA343" s="53">
        <f t="shared" si="37"/>
        <v>-17</v>
      </c>
      <c r="AF343" s="53" t="str">
        <f t="shared" si="40"/>
        <v>Interest</v>
      </c>
      <c r="AG343" s="53">
        <f t="shared" si="40"/>
        <v>24.87</v>
      </c>
    </row>
    <row r="344" spans="20:33">
      <c r="T344" s="1">
        <f>Cash!A50</f>
        <v>43179</v>
      </c>
      <c r="U344" s="1" t="s">
        <v>15</v>
      </c>
      <c r="V344" s="1" t="str">
        <f>Cash!C50</f>
        <v>Breakfast - John Gartner</v>
      </c>
      <c r="W344" s="1" t="str">
        <f>Cash!D50</f>
        <v>Social</v>
      </c>
      <c r="X344" s="53" t="str">
        <f>Cash!J50</f>
        <v>GF Breakfast</v>
      </c>
      <c r="Y344" s="53">
        <f>Cash!F50</f>
        <v>20</v>
      </c>
      <c r="Z344" s="53">
        <f t="shared" si="36"/>
        <v>20</v>
      </c>
      <c r="AA344" s="53" t="str">
        <f t="shared" si="37"/>
        <v/>
      </c>
      <c r="AF344" s="53" t="str">
        <f t="shared" si="40"/>
        <v>Interest</v>
      </c>
      <c r="AG344" s="53">
        <f t="shared" si="40"/>
        <v>24.12</v>
      </c>
    </row>
    <row r="345" spans="20:33">
      <c r="T345" s="1">
        <f>Cash!A51</f>
        <v>43179</v>
      </c>
      <c r="U345" s="1" t="s">
        <v>15</v>
      </c>
      <c r="V345" s="1" t="str">
        <f>Cash!C51</f>
        <v>Breakfast - Marko Sasic</v>
      </c>
      <c r="W345" s="1" t="str">
        <f>Cash!D51</f>
        <v>Social</v>
      </c>
      <c r="X345" s="53" t="str">
        <f>Cash!J51</f>
        <v>GF Breakfast</v>
      </c>
      <c r="Y345" s="53">
        <f>Cash!F51</f>
        <v>20</v>
      </c>
      <c r="Z345" s="53">
        <f t="shared" si="36"/>
        <v>20</v>
      </c>
      <c r="AA345" s="53" t="str">
        <f t="shared" si="37"/>
        <v/>
      </c>
      <c r="AF345" s="53" t="str">
        <f t="shared" si="40"/>
        <v>Interest</v>
      </c>
      <c r="AG345" s="53">
        <f t="shared" si="40"/>
        <v>24.96</v>
      </c>
    </row>
    <row r="346" spans="20:33">
      <c r="T346" s="1">
        <f>Cash!A52</f>
        <v>43179</v>
      </c>
      <c r="U346" s="1" t="s">
        <v>15</v>
      </c>
      <c r="V346" s="1" t="str">
        <f>Cash!C52</f>
        <v>March General Meeting Raffle</v>
      </c>
      <c r="W346" s="1" t="str">
        <f>Cash!D52</f>
        <v>Raffle</v>
      </c>
      <c r="X346" s="53" t="str">
        <f>Cash!J52</f>
        <v>Fundraising</v>
      </c>
      <c r="Y346" s="53">
        <f>Cash!F52</f>
        <v>81</v>
      </c>
      <c r="Z346" s="53">
        <f t="shared" si="36"/>
        <v>81</v>
      </c>
      <c r="AA346" s="53" t="str">
        <f t="shared" si="37"/>
        <v/>
      </c>
      <c r="AF346" s="53" t="str">
        <f>X362</f>
        <v>Interest</v>
      </c>
      <c r="AG346" s="53">
        <f>Y362</f>
        <v>28.89</v>
      </c>
    </row>
    <row r="347" spans="20:33">
      <c r="T347" s="1">
        <f>Cash!A53</f>
        <v>43179</v>
      </c>
      <c r="U347" s="1" t="s">
        <v>15</v>
      </c>
      <c r="V347" s="1" t="str">
        <f>Cash!C53</f>
        <v>Breakfast - Ranjit Ratnayake</v>
      </c>
      <c r="W347" s="1" t="str">
        <f>Cash!D53</f>
        <v>Social</v>
      </c>
      <c r="X347" s="53" t="str">
        <f>Cash!J53</f>
        <v>GF Breakfast</v>
      </c>
      <c r="Y347" s="53">
        <f>Cash!F53</f>
        <v>20</v>
      </c>
      <c r="Z347" s="53">
        <f t="shared" si="36"/>
        <v>20</v>
      </c>
      <c r="AA347" s="53" t="str">
        <f t="shared" si="37"/>
        <v/>
      </c>
      <c r="AF347" s="53" t="str">
        <f>X363</f>
        <v>Interest</v>
      </c>
      <c r="AG347" s="53">
        <f>Y363</f>
        <v>29.87</v>
      </c>
    </row>
    <row r="348" spans="20:33">
      <c r="T348" s="1">
        <f>Cash!A54</f>
        <v>43179</v>
      </c>
      <c r="U348" s="1" t="s">
        <v>15</v>
      </c>
      <c r="V348" s="1" t="str">
        <f>Cash!C54</f>
        <v>Breakfast - Refund Wayne Barnes (umpiring commitment)</v>
      </c>
      <c r="W348" s="1" t="str">
        <f>Cash!D54</f>
        <v>Social</v>
      </c>
      <c r="X348" s="53" t="str">
        <f>Cash!J54</f>
        <v>GF Breakfast</v>
      </c>
      <c r="Y348" s="53">
        <f>Cash!F54</f>
        <v>-20</v>
      </c>
      <c r="Z348" s="53" t="str">
        <f t="shared" si="36"/>
        <v/>
      </c>
      <c r="AA348" s="53">
        <f t="shared" si="37"/>
        <v>-20</v>
      </c>
      <c r="AF348" s="53" t="str">
        <f t="shared" ref="AF348:AG350" si="41">X365</f>
        <v>Interest</v>
      </c>
      <c r="AG348" s="53">
        <f t="shared" si="41"/>
        <v>30.72</v>
      </c>
    </row>
    <row r="349" spans="20:33">
      <c r="T349" s="1">
        <f>Cash!A55</f>
        <v>43179</v>
      </c>
      <c r="U349" s="1" t="s">
        <v>15</v>
      </c>
      <c r="V349" s="1" t="str">
        <f>Cash!C55</f>
        <v>March General Meeting Bar Tab</v>
      </c>
      <c r="W349" s="1" t="str">
        <f>Cash!D55</f>
        <v>Social</v>
      </c>
      <c r="X349" s="53" t="str">
        <f>Cash!J55</f>
        <v>General Meeting</v>
      </c>
      <c r="Y349" s="53">
        <f>Cash!F55</f>
        <v>-367</v>
      </c>
      <c r="Z349" s="53" t="str">
        <f t="shared" si="36"/>
        <v/>
      </c>
      <c r="AA349" s="53">
        <f t="shared" si="37"/>
        <v>-367</v>
      </c>
      <c r="AF349" s="53" t="str">
        <f t="shared" si="41"/>
        <v>Interest</v>
      </c>
      <c r="AG349" s="53">
        <f t="shared" si="41"/>
        <v>24.88</v>
      </c>
    </row>
    <row r="350" spans="20:33">
      <c r="T350" s="1">
        <f>Cash!A56</f>
        <v>43183</v>
      </c>
      <c r="U350" s="1" t="s">
        <v>15</v>
      </c>
      <c r="V350" s="1" t="str">
        <f>Cash!C56</f>
        <v>Breakfast - Daniel Skinn</v>
      </c>
      <c r="W350" s="1" t="str">
        <f>Cash!D56</f>
        <v>Social</v>
      </c>
      <c r="X350" s="53" t="str">
        <f>Cash!J56</f>
        <v>GF Breakfast</v>
      </c>
      <c r="Y350" s="53">
        <f>Cash!F56</f>
        <v>20</v>
      </c>
      <c r="Z350" s="53">
        <f t="shared" si="36"/>
        <v>20</v>
      </c>
      <c r="AA350" s="53" t="str">
        <f t="shared" si="37"/>
        <v/>
      </c>
      <c r="AF350" s="53" t="str">
        <f t="shared" si="41"/>
        <v>Interest</v>
      </c>
      <c r="AG350" s="53">
        <f t="shared" si="41"/>
        <v>25.76</v>
      </c>
    </row>
    <row r="351" spans="20:33">
      <c r="T351" s="1">
        <f>Cash!A57</f>
        <v>43183</v>
      </c>
      <c r="U351" s="1" t="s">
        <v>15</v>
      </c>
      <c r="V351" s="1" t="str">
        <f>Cash!C57</f>
        <v>Breakfast - Alan Wilson (at cost)</v>
      </c>
      <c r="W351" s="1" t="str">
        <f>Cash!D57</f>
        <v>Social</v>
      </c>
      <c r="X351" s="53" t="str">
        <f>Cash!J57</f>
        <v>GF Breakfast</v>
      </c>
      <c r="Y351" s="53">
        <f>Cash!F57</f>
        <v>39</v>
      </c>
      <c r="Z351" s="53">
        <f t="shared" si="36"/>
        <v>39</v>
      </c>
      <c r="AA351" s="53" t="str">
        <f t="shared" si="37"/>
        <v/>
      </c>
      <c r="AF351" s="53" t="str">
        <f t="shared" ref="AF351:AG353" si="42">X369</f>
        <v>Interest</v>
      </c>
      <c r="AG351" s="53">
        <f t="shared" si="42"/>
        <v>166.2</v>
      </c>
    </row>
    <row r="352" spans="20:33">
      <c r="T352" s="1">
        <f>Cash!A58</f>
        <v>43183</v>
      </c>
      <c r="U352" s="1" t="s">
        <v>15</v>
      </c>
      <c r="V352" s="1" t="str">
        <f>Cash!C58</f>
        <v>Cap - Alan Wilson</v>
      </c>
      <c r="W352" s="1" t="str">
        <f>Cash!D58</f>
        <v>Merchandise</v>
      </c>
      <c r="X352" s="53" t="str">
        <f>Cash!J58</f>
        <v>Shirt</v>
      </c>
      <c r="Y352" s="53">
        <f>Cash!F58</f>
        <v>16</v>
      </c>
      <c r="Z352" s="53">
        <f t="shared" si="36"/>
        <v>16</v>
      </c>
      <c r="AA352" s="53" t="str">
        <f t="shared" si="37"/>
        <v/>
      </c>
      <c r="AF352" s="53" t="str">
        <f t="shared" si="42"/>
        <v>Interest</v>
      </c>
      <c r="AG352" s="53">
        <f t="shared" si="42"/>
        <v>13.8</v>
      </c>
    </row>
    <row r="353" spans="19:33">
      <c r="T353" s="1">
        <f>Cash!A59</f>
        <v>43183</v>
      </c>
      <c r="U353" s="1" t="s">
        <v>15</v>
      </c>
      <c r="V353" s="1" t="str">
        <f>Cash!C59</f>
        <v>Breakfast - James Hewitt</v>
      </c>
      <c r="W353" s="1" t="str">
        <f>Cash!D59</f>
        <v>Social</v>
      </c>
      <c r="X353" s="53" t="str">
        <f>Cash!J59</f>
        <v>GF Breakfast</v>
      </c>
      <c r="Y353" s="53">
        <f>Cash!F59</f>
        <v>20</v>
      </c>
      <c r="Z353" s="53">
        <f t="shared" si="36"/>
        <v>20</v>
      </c>
      <c r="AA353" s="53" t="str">
        <f t="shared" si="37"/>
        <v/>
      </c>
      <c r="AF353" s="53" t="str">
        <f t="shared" si="42"/>
        <v>Miscellaneous</v>
      </c>
      <c r="AG353" s="53">
        <f t="shared" si="42"/>
        <v>-30</v>
      </c>
    </row>
    <row r="354" spans="19:33">
      <c r="T354" s="1">
        <f>Cash!A60</f>
        <v>43208</v>
      </c>
      <c r="U354" s="1" t="s">
        <v>15</v>
      </c>
      <c r="V354" s="1" t="str">
        <f>Cash!C60</f>
        <v>Transfer to cheque account</v>
      </c>
      <c r="W354" s="1" t="str">
        <f>Cash!D60</f>
        <v>Transfer</v>
      </c>
      <c r="X354" s="53" t="str">
        <f>Cash!J60</f>
        <v>Transfer</v>
      </c>
      <c r="Y354" s="53">
        <f>Cash!F60</f>
        <v>-97.5</v>
      </c>
      <c r="Z354" s="53" t="str">
        <f t="shared" si="36"/>
        <v/>
      </c>
      <c r="AA354" s="53">
        <f t="shared" si="37"/>
        <v>-97.5</v>
      </c>
    </row>
    <row r="355" spans="19:33">
      <c r="S355" s="1">
        <f>'BOQ Savings'!A2</f>
        <v>42985</v>
      </c>
      <c r="T355" s="1">
        <f>'BOQ Savings'!B2</f>
        <v>42985</v>
      </c>
      <c r="U355" s="1" t="s">
        <v>16</v>
      </c>
      <c r="V355" t="str">
        <f>'BOQ Savings'!D2</f>
        <v>Opening Balance</v>
      </c>
      <c r="W355" t="str">
        <f>'BOQ Savings'!E2</f>
        <v>Transfer</v>
      </c>
      <c r="X355" t="str">
        <f>'BOQ Savings'!K2</f>
        <v>Transfer</v>
      </c>
      <c r="Y355" s="2">
        <f>'BOQ Savings'!G2</f>
        <v>0</v>
      </c>
      <c r="Z355" s="53" t="str">
        <f t="shared" si="36"/>
        <v/>
      </c>
      <c r="AA355" s="53">
        <f t="shared" si="37"/>
        <v>0</v>
      </c>
    </row>
    <row r="356" spans="19:33">
      <c r="S356" s="1">
        <f>'BOQ Savings'!A3</f>
        <v>42990</v>
      </c>
      <c r="T356" s="1">
        <f>'BOQ Savings'!B3</f>
        <v>42990</v>
      </c>
      <c r="U356" s="1" t="s">
        <v>16</v>
      </c>
      <c r="V356" t="str">
        <f>'BOQ Savings'!D3</f>
        <v>Transfer - Surplus funds from cheque account</v>
      </c>
      <c r="W356" t="str">
        <f>'BOQ Savings'!E3</f>
        <v>Transfer</v>
      </c>
      <c r="X356" t="str">
        <f>'BOQ Savings'!K3</f>
        <v>Transfer</v>
      </c>
      <c r="Y356" s="2">
        <f>'BOQ Savings'!G3</f>
        <v>13300</v>
      </c>
      <c r="Z356" s="53">
        <f t="shared" si="36"/>
        <v>13300</v>
      </c>
      <c r="AA356" s="53" t="str">
        <f t="shared" si="37"/>
        <v/>
      </c>
    </row>
    <row r="357" spans="19:33">
      <c r="S357" s="1">
        <f>'BOQ Savings'!A4</f>
        <v>43008</v>
      </c>
      <c r="T357" s="1">
        <f>'BOQ Savings'!B4</f>
        <v>43008</v>
      </c>
      <c r="U357" s="1" t="s">
        <v>16</v>
      </c>
      <c r="V357" t="str">
        <f>'BOQ Savings'!D4</f>
        <v>Interest</v>
      </c>
      <c r="W357" t="str">
        <f>'BOQ Savings'!E4</f>
        <v>Interest</v>
      </c>
      <c r="X357" t="str">
        <f>'BOQ Savings'!K4</f>
        <v>Interest</v>
      </c>
      <c r="Y357" s="2">
        <f>'BOQ Savings'!G4</f>
        <v>14.42</v>
      </c>
      <c r="Z357" s="53">
        <f t="shared" si="36"/>
        <v>14.42</v>
      </c>
      <c r="AA357" s="53" t="str">
        <f t="shared" si="37"/>
        <v/>
      </c>
    </row>
    <row r="358" spans="19:33">
      <c r="S358" s="1">
        <f>'BOQ Savings'!A5</f>
        <v>43039</v>
      </c>
      <c r="T358" s="1">
        <f>'BOQ Savings'!B5</f>
        <v>43008</v>
      </c>
      <c r="U358" s="1" t="s">
        <v>16</v>
      </c>
      <c r="V358" t="str">
        <f>'BOQ Savings'!D5</f>
        <v>Interest</v>
      </c>
      <c r="W358" t="str">
        <f>'BOQ Savings'!E5</f>
        <v>Interest</v>
      </c>
      <c r="X358" t="str">
        <f>'BOQ Savings'!K5</f>
        <v>Interest</v>
      </c>
      <c r="Y358" s="2">
        <f>'BOQ Savings'!G5</f>
        <v>24.87</v>
      </c>
      <c r="Z358" s="53">
        <f t="shared" si="36"/>
        <v>24.87</v>
      </c>
      <c r="AA358" s="53" t="str">
        <f t="shared" si="37"/>
        <v/>
      </c>
    </row>
    <row r="359" spans="19:33">
      <c r="S359" s="1">
        <f>'BOQ Savings'!A6</f>
        <v>43069</v>
      </c>
      <c r="T359" s="1">
        <f>'BOQ Savings'!B6</f>
        <v>43069</v>
      </c>
      <c r="U359" s="1" t="s">
        <v>16</v>
      </c>
      <c r="V359" t="str">
        <f>'BOQ Savings'!D6</f>
        <v>Interest</v>
      </c>
      <c r="W359" t="str">
        <f>'BOQ Savings'!E6</f>
        <v>Interest</v>
      </c>
      <c r="X359" t="str">
        <f>'BOQ Savings'!K6</f>
        <v>Interest</v>
      </c>
      <c r="Y359" s="2">
        <f>'BOQ Savings'!G6</f>
        <v>24.12</v>
      </c>
      <c r="Z359" s="53">
        <f t="shared" si="36"/>
        <v>24.12</v>
      </c>
      <c r="AA359" s="53" t="str">
        <f t="shared" si="37"/>
        <v/>
      </c>
    </row>
    <row r="360" spans="19:33">
      <c r="S360" s="1">
        <f>'BOQ Savings'!A7</f>
        <v>43100</v>
      </c>
      <c r="T360" s="1">
        <f>'BOQ Savings'!B7</f>
        <v>43100</v>
      </c>
      <c r="U360" s="1" t="s">
        <v>16</v>
      </c>
      <c r="V360" t="str">
        <f>'BOQ Savings'!D7</f>
        <v>Interest</v>
      </c>
      <c r="W360" t="str">
        <f>'BOQ Savings'!E7</f>
        <v>Interest</v>
      </c>
      <c r="X360" t="str">
        <f>'BOQ Savings'!K7</f>
        <v>Interest</v>
      </c>
      <c r="Y360" s="2">
        <f>'BOQ Savings'!G7</f>
        <v>24.96</v>
      </c>
      <c r="Z360" s="53">
        <f t="shared" si="36"/>
        <v>24.96</v>
      </c>
      <c r="AA360" s="53" t="str">
        <f t="shared" si="37"/>
        <v/>
      </c>
    </row>
    <row r="361" spans="19:33">
      <c r="S361" s="1">
        <f>'BOQ Savings'!A8</f>
        <v>43116</v>
      </c>
      <c r="T361" s="1">
        <f>'BOQ Savings'!B8</f>
        <v>43116</v>
      </c>
      <c r="U361" s="1" t="s">
        <v>16</v>
      </c>
      <c r="V361" t="str">
        <f>'BOQ Savings'!D8</f>
        <v>Transfer - Surplus funds from cheque account</v>
      </c>
      <c r="W361" t="str">
        <f>'BOQ Savings'!E8</f>
        <v>Transfer</v>
      </c>
      <c r="X361" t="str">
        <f>'BOQ Savings'!K8</f>
        <v>Transfer</v>
      </c>
      <c r="Y361" s="2">
        <f>'BOQ Savings'!G8</f>
        <v>4286.07</v>
      </c>
      <c r="Z361" s="53">
        <f t="shared" si="36"/>
        <v>4286.07</v>
      </c>
      <c r="AA361" s="53" t="str">
        <f t="shared" si="37"/>
        <v/>
      </c>
    </row>
    <row r="362" spans="19:33">
      <c r="S362" s="1">
        <f>'BOQ Savings'!A9</f>
        <v>43131</v>
      </c>
      <c r="T362" s="1">
        <f>'BOQ Savings'!B9</f>
        <v>43131</v>
      </c>
      <c r="U362" s="1" t="s">
        <v>16</v>
      </c>
      <c r="V362" t="str">
        <f>'BOQ Savings'!D9</f>
        <v>Interest</v>
      </c>
      <c r="W362" t="str">
        <f>'BOQ Savings'!E9</f>
        <v>Interest</v>
      </c>
      <c r="X362" t="str">
        <f>'BOQ Savings'!K9</f>
        <v>Interest</v>
      </c>
      <c r="Y362" s="2">
        <f>'BOQ Savings'!G9</f>
        <v>28.89</v>
      </c>
      <c r="Z362" s="53">
        <f t="shared" si="36"/>
        <v>28.89</v>
      </c>
      <c r="AA362" s="53" t="str">
        <f t="shared" si="37"/>
        <v/>
      </c>
    </row>
    <row r="363" spans="19:33">
      <c r="S363" s="1">
        <f>'BOQ Savings'!A10</f>
        <v>43159</v>
      </c>
      <c r="T363" s="1">
        <f>'BOQ Savings'!B10</f>
        <v>43159</v>
      </c>
      <c r="U363" s="1" t="s">
        <v>16</v>
      </c>
      <c r="V363" t="str">
        <f>'BOQ Savings'!D10</f>
        <v>Interest</v>
      </c>
      <c r="W363" t="str">
        <f>'BOQ Savings'!E10</f>
        <v>Interest</v>
      </c>
      <c r="X363" t="str">
        <f>'BOQ Savings'!K10</f>
        <v>Interest</v>
      </c>
      <c r="Y363" s="2">
        <f>'BOQ Savings'!G10</f>
        <v>29.87</v>
      </c>
      <c r="Z363" s="53">
        <f t="shared" si="36"/>
        <v>29.87</v>
      </c>
      <c r="AA363" s="53" t="str">
        <f t="shared" si="37"/>
        <v/>
      </c>
    </row>
    <row r="364" spans="19:33">
      <c r="S364" s="1">
        <f>'BOQ Savings'!A11</f>
        <v>43180</v>
      </c>
      <c r="T364" s="1">
        <f>'BOQ Savings'!B11</f>
        <v>43180</v>
      </c>
      <c r="U364" s="1" t="s">
        <v>16</v>
      </c>
      <c r="V364" t="str">
        <f>'BOQ Savings'!D11</f>
        <v>Transfer - Funds to cheque account</v>
      </c>
      <c r="W364" t="str">
        <f>'BOQ Savings'!E11</f>
        <v>Transfer</v>
      </c>
      <c r="X364" t="str">
        <f>'BOQ Savings'!K11</f>
        <v>Transfer</v>
      </c>
      <c r="Y364" s="2">
        <f>'BOQ Savings'!G11</f>
        <v>-4000</v>
      </c>
      <c r="Z364" s="53" t="str">
        <f t="shared" si="36"/>
        <v/>
      </c>
      <c r="AA364" s="53">
        <f t="shared" si="37"/>
        <v>-4000</v>
      </c>
    </row>
    <row r="365" spans="19:33">
      <c r="S365" s="1">
        <f>'BOQ Savings'!A12</f>
        <v>43190</v>
      </c>
      <c r="T365" s="1">
        <f>'BOQ Savings'!B12</f>
        <v>43190</v>
      </c>
      <c r="U365" s="1" t="s">
        <v>16</v>
      </c>
      <c r="V365" t="str">
        <f>'BOQ Savings'!D12</f>
        <v>Interest</v>
      </c>
      <c r="W365" t="str">
        <f>'BOQ Savings'!E12</f>
        <v>Interest</v>
      </c>
      <c r="X365" t="str">
        <f>'BOQ Savings'!K12</f>
        <v>Interest</v>
      </c>
      <c r="Y365" s="2">
        <f>'BOQ Savings'!G12</f>
        <v>30.72</v>
      </c>
      <c r="Z365" s="53">
        <f t="shared" si="36"/>
        <v>30.72</v>
      </c>
      <c r="AA365" s="53" t="str">
        <f t="shared" si="37"/>
        <v/>
      </c>
    </row>
    <row r="366" spans="19:33">
      <c r="S366" s="1">
        <f>'BOQ Savings'!A13</f>
        <v>43220</v>
      </c>
      <c r="T366" s="1">
        <f>'BOQ Savings'!B13</f>
        <v>43220</v>
      </c>
      <c r="U366" s="1" t="s">
        <v>16</v>
      </c>
      <c r="V366" t="str">
        <f>'BOQ Savings'!D13</f>
        <v>Interest</v>
      </c>
      <c r="W366" t="str">
        <f>'BOQ Savings'!E13</f>
        <v>Interest</v>
      </c>
      <c r="X366" t="str">
        <f>'BOQ Savings'!K13</f>
        <v>Interest</v>
      </c>
      <c r="Y366" s="2">
        <f>'BOQ Savings'!G13</f>
        <v>24.88</v>
      </c>
      <c r="Z366" s="53">
        <f t="shared" si="36"/>
        <v>24.88</v>
      </c>
      <c r="AA366" s="53" t="str">
        <f t="shared" si="37"/>
        <v/>
      </c>
    </row>
    <row r="367" spans="19:33">
      <c r="S367" s="1">
        <f>'BOQ Savings'!A14</f>
        <v>43251</v>
      </c>
      <c r="T367" s="1">
        <f>'BOQ Savings'!B14</f>
        <v>43251</v>
      </c>
      <c r="U367" s="1" t="s">
        <v>16</v>
      </c>
      <c r="V367" t="str">
        <f>'BOQ Savings'!D14</f>
        <v>Interest</v>
      </c>
      <c r="W367" t="str">
        <f>'BOQ Savings'!E14</f>
        <v>Interest</v>
      </c>
      <c r="X367" t="str">
        <f>'BOQ Savings'!K14</f>
        <v>Interest</v>
      </c>
      <c r="Y367" s="2">
        <f>'BOQ Savings'!G14</f>
        <v>25.76</v>
      </c>
      <c r="Z367" s="53">
        <f t="shared" si="36"/>
        <v>25.76</v>
      </c>
      <c r="AA367" s="53" t="str">
        <f t="shared" si="37"/>
        <v/>
      </c>
    </row>
    <row r="368" spans="19:33">
      <c r="S368" s="1">
        <f>'BOQ Term'!A2</f>
        <v>42917</v>
      </c>
      <c r="T368" s="1">
        <f>'BOQ Term'!B2</f>
        <v>42917</v>
      </c>
      <c r="U368" s="1" t="s">
        <v>485</v>
      </c>
      <c r="V368" t="str">
        <f>'BOQ Term'!D2</f>
        <v>Opening Balance</v>
      </c>
      <c r="W368" t="str">
        <f>'BOQ Term'!E2</f>
        <v>Transfer</v>
      </c>
      <c r="X368" s="53" t="str">
        <f>'BOQ Term'!K2</f>
        <v>Transfer</v>
      </c>
      <c r="Y368" s="53">
        <f>'BOQ Term'!G2</f>
        <v>13406.07</v>
      </c>
      <c r="Z368" s="53">
        <f t="shared" si="36"/>
        <v>13406.07</v>
      </c>
      <c r="AA368" s="53" t="str">
        <f t="shared" si="37"/>
        <v/>
      </c>
    </row>
    <row r="369" spans="19:27">
      <c r="S369" s="1">
        <f>'BOQ Term'!A3</f>
        <v>42940</v>
      </c>
      <c r="T369" s="1">
        <f>'BOQ Term'!B3</f>
        <v>42940</v>
      </c>
      <c r="U369" s="1" t="s">
        <v>485</v>
      </c>
      <c r="V369" t="str">
        <f>'BOQ Term'!D3</f>
        <v>Interest</v>
      </c>
      <c r="W369" t="str">
        <f>'BOQ Term'!E3</f>
        <v>Interest</v>
      </c>
      <c r="X369" s="53" t="str">
        <f>'BOQ Term'!K3</f>
        <v>Interest</v>
      </c>
      <c r="Y369" s="53">
        <f>'BOQ Term'!G3</f>
        <v>166.2</v>
      </c>
      <c r="Z369" s="53">
        <f t="shared" si="36"/>
        <v>166.2</v>
      </c>
      <c r="AA369" s="53" t="str">
        <f t="shared" si="37"/>
        <v/>
      </c>
    </row>
    <row r="370" spans="19:27">
      <c r="S370" s="1">
        <f>'BOQ Term'!A4</f>
        <v>42985</v>
      </c>
      <c r="T370" s="1">
        <f>'BOQ Term'!B4</f>
        <v>42985</v>
      </c>
      <c r="U370" s="1" t="s">
        <v>485</v>
      </c>
      <c r="V370" t="str">
        <f>'BOQ Term'!D4</f>
        <v>Interest</v>
      </c>
      <c r="W370" t="str">
        <f>'BOQ Term'!E4</f>
        <v>Interest</v>
      </c>
      <c r="X370" s="53" t="str">
        <f>'BOQ Term'!K4</f>
        <v>Interest</v>
      </c>
      <c r="Y370" s="53">
        <f>'BOQ Term'!G4</f>
        <v>13.8</v>
      </c>
      <c r="Z370" s="53">
        <f t="shared" si="36"/>
        <v>13.8</v>
      </c>
      <c r="AA370" s="53" t="str">
        <f t="shared" si="37"/>
        <v/>
      </c>
    </row>
    <row r="371" spans="19:27">
      <c r="S371" s="1">
        <f>'BOQ Term'!A5</f>
        <v>42985</v>
      </c>
      <c r="T371" s="1">
        <f>'BOQ Term'!B5</f>
        <v>42985</v>
      </c>
      <c r="U371" s="1" t="s">
        <v>485</v>
      </c>
      <c r="V371" t="str">
        <f>'BOQ Term'!D5</f>
        <v>Early pay out fee</v>
      </c>
      <c r="W371" t="str">
        <f>'BOQ Term'!E5</f>
        <v>Miscellaneous</v>
      </c>
      <c r="X371" s="53" t="str">
        <f>'BOQ Term'!K5</f>
        <v>Miscellaneous</v>
      </c>
      <c r="Y371" s="53">
        <f>'BOQ Term'!G5</f>
        <v>-30</v>
      </c>
      <c r="Z371" s="53" t="str">
        <f t="shared" si="36"/>
        <v/>
      </c>
      <c r="AA371" s="53">
        <f t="shared" si="37"/>
        <v>-30</v>
      </c>
    </row>
    <row r="372" spans="19:27">
      <c r="S372" s="1">
        <f>'BOQ Term'!A6</f>
        <v>42985</v>
      </c>
      <c r="T372" s="1">
        <f>'BOQ Term'!B6</f>
        <v>42985</v>
      </c>
      <c r="U372" s="1" t="s">
        <v>485</v>
      </c>
      <c r="V372" t="str">
        <f>'BOQ Term'!D6</f>
        <v>Payment to cheque account</v>
      </c>
      <c r="W372" t="str">
        <f>'BOQ Term'!E6</f>
        <v>Transfer</v>
      </c>
      <c r="X372" s="53" t="str">
        <f>'BOQ Term'!K6</f>
        <v>Transfer</v>
      </c>
      <c r="Y372" s="53">
        <f>'BOQ Term'!G6</f>
        <v>-13556.07</v>
      </c>
      <c r="Z372" s="53" t="str">
        <f t="shared" si="36"/>
        <v/>
      </c>
      <c r="AA372" s="53">
        <f t="shared" si="37"/>
        <v>-13556.07</v>
      </c>
    </row>
  </sheetData>
  <mergeCells count="4">
    <mergeCell ref="C1:D1"/>
    <mergeCell ref="F1:G1"/>
    <mergeCell ref="I1:J1"/>
    <mergeCell ref="L1:M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B3272-3584-44DC-8829-0253A711B26F}">
  <dimension ref="A1:N23"/>
  <sheetViews>
    <sheetView topLeftCell="A15" workbookViewId="0" xr3:uid="{DBDDA0C2-C207-5CF4-A2E6-FB383E6913D2}">
      <selection activeCell="G15" sqref="G15"/>
    </sheetView>
  </sheetViews>
  <sheetFormatPr defaultRowHeight="15"/>
  <cols>
    <col min="1" max="1" width="22.7109375" bestFit="1" customWidth="1"/>
    <col min="2" max="2" width="14.28515625" bestFit="1" customWidth="1"/>
    <col min="4" max="4" width="16.42578125" bestFit="1" customWidth="1"/>
    <col min="5" max="5" width="14.28515625" bestFit="1" customWidth="1"/>
    <col min="7" max="7" width="22.7109375" bestFit="1" customWidth="1"/>
    <col min="8" max="8" width="9.7109375" bestFit="1" customWidth="1"/>
    <col min="10" max="10" width="22.7109375" bestFit="1" customWidth="1"/>
    <col min="11" max="11" width="15.5703125" bestFit="1" customWidth="1"/>
    <col min="13" max="13" width="13.140625" bestFit="1" customWidth="1"/>
    <col min="14" max="15" width="14.28515625" bestFit="1" customWidth="1"/>
  </cols>
  <sheetData>
    <row r="1" spans="1:14">
      <c r="A1" s="57" t="s">
        <v>494</v>
      </c>
      <c r="B1" s="63" t="s">
        <v>26</v>
      </c>
      <c r="D1" s="57" t="s">
        <v>494</v>
      </c>
      <c r="E1" s="63" t="s">
        <v>26</v>
      </c>
      <c r="G1" s="57" t="s">
        <v>494</v>
      </c>
      <c r="H1" s="64" t="s">
        <v>495</v>
      </c>
      <c r="J1" s="57" t="s">
        <v>494</v>
      </c>
      <c r="K1" s="65" t="s">
        <v>496</v>
      </c>
      <c r="M1" s="57" t="s">
        <v>494</v>
      </c>
      <c r="N1" s="66" t="s">
        <v>497</v>
      </c>
    </row>
    <row r="2" spans="1:14">
      <c r="A2" s="58" t="s">
        <v>28</v>
      </c>
      <c r="B2">
        <v>-374.2</v>
      </c>
      <c r="D2" s="58" t="s">
        <v>49</v>
      </c>
      <c r="E2">
        <v>411.48999999999995</v>
      </c>
      <c r="G2" s="58" t="s">
        <v>28</v>
      </c>
      <c r="H2">
        <v>-436.5</v>
      </c>
      <c r="J2" s="58" t="s">
        <v>28</v>
      </c>
      <c r="K2">
        <v>62.3</v>
      </c>
      <c r="M2" s="58" t="s">
        <v>498</v>
      </c>
      <c r="N2">
        <v>-5.6843418860808015E-14</v>
      </c>
    </row>
    <row r="3" spans="1:14">
      <c r="A3" s="58" t="s">
        <v>44</v>
      </c>
      <c r="B3">
        <v>-2469.98</v>
      </c>
      <c r="D3" s="58" t="s">
        <v>52</v>
      </c>
      <c r="E3">
        <v>-118.71</v>
      </c>
      <c r="G3" s="58" t="s">
        <v>44</v>
      </c>
      <c r="H3">
        <v>-3894.98</v>
      </c>
      <c r="J3" s="58" t="s">
        <v>44</v>
      </c>
      <c r="K3">
        <v>1425</v>
      </c>
      <c r="M3" s="58" t="s">
        <v>499</v>
      </c>
      <c r="N3">
        <v>220.00000000000011</v>
      </c>
    </row>
    <row r="4" spans="1:14">
      <c r="A4" s="58" t="s">
        <v>34</v>
      </c>
      <c r="B4">
        <v>947.04</v>
      </c>
      <c r="D4" s="58" t="s">
        <v>430</v>
      </c>
      <c r="E4">
        <v>-194.5</v>
      </c>
      <c r="G4" s="58" t="s">
        <v>34</v>
      </c>
      <c r="H4">
        <v>-45.46</v>
      </c>
      <c r="J4" s="58" t="s">
        <v>34</v>
      </c>
      <c r="K4">
        <v>992.5</v>
      </c>
      <c r="M4" s="58" t="s">
        <v>500</v>
      </c>
      <c r="N4">
        <v>960.17</v>
      </c>
    </row>
    <row r="5" spans="1:14">
      <c r="A5" s="58" t="s">
        <v>42</v>
      </c>
      <c r="B5">
        <v>-1339.15</v>
      </c>
      <c r="D5" s="58" t="s">
        <v>431</v>
      </c>
      <c r="E5">
        <v>6930</v>
      </c>
      <c r="G5" s="58" t="s">
        <v>42</v>
      </c>
      <c r="H5">
        <v>-1399.15</v>
      </c>
      <c r="J5" s="58" t="s">
        <v>42</v>
      </c>
      <c r="K5">
        <v>60</v>
      </c>
      <c r="M5" s="58" t="s">
        <v>501</v>
      </c>
      <c r="N5">
        <v>-3529.0200000000004</v>
      </c>
    </row>
    <row r="6" spans="1:14">
      <c r="A6" s="58" t="s">
        <v>46</v>
      </c>
      <c r="B6">
        <v>-691.75</v>
      </c>
      <c r="D6" s="58" t="s">
        <v>432</v>
      </c>
      <c r="E6">
        <v>271.1500000000002</v>
      </c>
      <c r="G6" s="58" t="s">
        <v>46</v>
      </c>
      <c r="H6">
        <v>-1170.75</v>
      </c>
      <c r="J6" s="58" t="s">
        <v>46</v>
      </c>
      <c r="K6">
        <v>479</v>
      </c>
      <c r="M6" s="58" t="s">
        <v>502</v>
      </c>
      <c r="N6">
        <v>-87.26</v>
      </c>
    </row>
    <row r="7" spans="1:14">
      <c r="A7" s="58" t="s">
        <v>49</v>
      </c>
      <c r="B7">
        <v>411.48999999999995</v>
      </c>
      <c r="D7" s="58" t="s">
        <v>434</v>
      </c>
      <c r="E7">
        <v>-772.87000000000012</v>
      </c>
      <c r="G7" s="58" t="s">
        <v>49</v>
      </c>
      <c r="H7">
        <v>0</v>
      </c>
      <c r="J7" s="58" t="s">
        <v>49</v>
      </c>
      <c r="K7">
        <v>411.48999999999995</v>
      </c>
      <c r="M7" s="58" t="s">
        <v>503</v>
      </c>
      <c r="N7">
        <v>26.26</v>
      </c>
    </row>
    <row r="8" spans="1:14">
      <c r="A8" s="58" t="s">
        <v>38</v>
      </c>
      <c r="B8">
        <v>-1009.99</v>
      </c>
      <c r="D8" s="58" t="s">
        <v>428</v>
      </c>
      <c r="E8">
        <v>1009.34</v>
      </c>
      <c r="G8" s="58" t="s">
        <v>38</v>
      </c>
      <c r="H8">
        <v>-2199.9899999999998</v>
      </c>
      <c r="J8" s="58" t="s">
        <v>38</v>
      </c>
      <c r="K8">
        <v>1190</v>
      </c>
      <c r="M8" s="58" t="s">
        <v>504</v>
      </c>
      <c r="N8">
        <v>15404.32</v>
      </c>
    </row>
    <row r="9" spans="1:14">
      <c r="A9" s="58" t="s">
        <v>50</v>
      </c>
      <c r="B9">
        <v>-70</v>
      </c>
      <c r="D9" s="58" t="s">
        <v>435</v>
      </c>
      <c r="E9">
        <v>-5950.88</v>
      </c>
      <c r="G9" s="58" t="s">
        <v>50</v>
      </c>
      <c r="H9">
        <v>-200</v>
      </c>
      <c r="J9" s="58" t="s">
        <v>50</v>
      </c>
      <c r="K9">
        <v>130</v>
      </c>
      <c r="M9" s="58" t="s">
        <v>505</v>
      </c>
      <c r="N9">
        <v>413.78</v>
      </c>
    </row>
    <row r="10" spans="1:14">
      <c r="A10" s="58" t="s">
        <v>40</v>
      </c>
      <c r="B10">
        <v>-420</v>
      </c>
      <c r="D10" s="58" t="s">
        <v>436</v>
      </c>
      <c r="E10">
        <v>1200</v>
      </c>
      <c r="G10" s="58" t="s">
        <v>40</v>
      </c>
      <c r="H10">
        <v>-560</v>
      </c>
      <c r="J10" s="58" t="s">
        <v>40</v>
      </c>
      <c r="K10">
        <v>140</v>
      </c>
      <c r="M10" s="58" t="s">
        <v>506</v>
      </c>
      <c r="N10">
        <v>1611.4300000000003</v>
      </c>
    </row>
    <row r="11" spans="1:14">
      <c r="A11" s="58" t="s">
        <v>52</v>
      </c>
      <c r="B11">
        <v>-118.71</v>
      </c>
      <c r="D11" s="58" t="s">
        <v>433</v>
      </c>
      <c r="E11">
        <v>15721.57</v>
      </c>
      <c r="G11" s="58" t="s">
        <v>52</v>
      </c>
      <c r="H11">
        <v>-118.71</v>
      </c>
      <c r="J11" s="58" t="s">
        <v>52</v>
      </c>
      <c r="K11">
        <v>0</v>
      </c>
      <c r="M11" s="58" t="s">
        <v>507</v>
      </c>
      <c r="N11">
        <v>-2946.3500000000004</v>
      </c>
    </row>
    <row r="12" spans="1:14">
      <c r="A12" s="58" t="s">
        <v>30</v>
      </c>
      <c r="B12">
        <v>5225</v>
      </c>
      <c r="D12" s="58" t="s">
        <v>429</v>
      </c>
      <c r="E12">
        <v>-742</v>
      </c>
      <c r="G12" s="58" t="s">
        <v>30</v>
      </c>
      <c r="H12">
        <v>0</v>
      </c>
      <c r="J12" s="58" t="s">
        <v>30</v>
      </c>
      <c r="K12">
        <v>5225</v>
      </c>
      <c r="M12" s="58" t="s">
        <v>508</v>
      </c>
      <c r="N12">
        <v>476.09999999999997</v>
      </c>
    </row>
    <row r="13" spans="1:14">
      <c r="A13" s="58" t="s">
        <v>32</v>
      </c>
      <c r="B13">
        <v>1675</v>
      </c>
      <c r="D13" s="58" t="s">
        <v>498</v>
      </c>
      <c r="G13" s="58" t="s">
        <v>32</v>
      </c>
      <c r="H13">
        <v>-165</v>
      </c>
      <c r="J13" s="58" t="s">
        <v>32</v>
      </c>
      <c r="K13">
        <v>1895</v>
      </c>
      <c r="M13" s="58" t="s">
        <v>509</v>
      </c>
      <c r="N13">
        <v>5215.16</v>
      </c>
    </row>
    <row r="14" spans="1:14">
      <c r="A14" s="58" t="s">
        <v>434</v>
      </c>
      <c r="B14">
        <v>-822.87000000000012</v>
      </c>
      <c r="D14" s="58" t="s">
        <v>510</v>
      </c>
      <c r="E14">
        <v>17764.59</v>
      </c>
      <c r="G14" s="58" t="s">
        <v>434</v>
      </c>
      <c r="H14">
        <v>-972.87000000000012</v>
      </c>
      <c r="J14" s="58" t="s">
        <v>434</v>
      </c>
      <c r="K14">
        <v>150</v>
      </c>
      <c r="M14" s="58" t="s">
        <v>510</v>
      </c>
      <c r="N14">
        <v>17764.59</v>
      </c>
    </row>
    <row r="15" spans="1:14">
      <c r="A15" s="58" t="s">
        <v>48</v>
      </c>
      <c r="B15">
        <v>-600</v>
      </c>
      <c r="G15" s="58" t="s">
        <v>48</v>
      </c>
      <c r="H15">
        <v>-1240</v>
      </c>
      <c r="J15" s="58" t="s">
        <v>48</v>
      </c>
      <c r="K15">
        <v>640</v>
      </c>
    </row>
    <row r="16" spans="1:14">
      <c r="A16" s="58" t="s">
        <v>36</v>
      </c>
      <c r="B16">
        <v>1246.1400000000001</v>
      </c>
      <c r="G16" s="58" t="s">
        <v>36</v>
      </c>
      <c r="H16">
        <v>-2076.86</v>
      </c>
      <c r="J16" s="58" t="s">
        <v>36</v>
      </c>
      <c r="K16">
        <v>3323</v>
      </c>
    </row>
    <row r="17" spans="1:11">
      <c r="A17" s="58" t="s">
        <v>435</v>
      </c>
      <c r="B17">
        <v>-150</v>
      </c>
      <c r="G17" s="58" t="s">
        <v>435</v>
      </c>
      <c r="H17">
        <v>-150</v>
      </c>
      <c r="J17" s="58" t="s">
        <v>435</v>
      </c>
      <c r="K17">
        <v>0</v>
      </c>
    </row>
    <row r="18" spans="1:11">
      <c r="A18" s="58" t="s">
        <v>66</v>
      </c>
      <c r="B18">
        <v>-150</v>
      </c>
      <c r="G18" s="58" t="s">
        <v>66</v>
      </c>
      <c r="H18">
        <v>-150</v>
      </c>
      <c r="J18" s="58" t="s">
        <v>66</v>
      </c>
      <c r="K18">
        <v>0</v>
      </c>
    </row>
    <row r="19" spans="1:11">
      <c r="A19" s="58" t="s">
        <v>436</v>
      </c>
      <c r="B19">
        <v>1200</v>
      </c>
      <c r="G19" s="58" t="s">
        <v>436</v>
      </c>
      <c r="H19">
        <v>0</v>
      </c>
      <c r="J19" s="58" t="s">
        <v>436</v>
      </c>
      <c r="K19">
        <v>1200</v>
      </c>
    </row>
    <row r="20" spans="1:11">
      <c r="A20" s="58" t="s">
        <v>433</v>
      </c>
      <c r="B20">
        <v>15776.57</v>
      </c>
      <c r="G20" s="58" t="s">
        <v>429</v>
      </c>
      <c r="H20">
        <v>-500</v>
      </c>
      <c r="J20" s="58" t="s">
        <v>429</v>
      </c>
      <c r="K20">
        <v>0</v>
      </c>
    </row>
    <row r="21" spans="1:11">
      <c r="A21" s="58" t="s">
        <v>429</v>
      </c>
      <c r="B21">
        <v>-500</v>
      </c>
      <c r="G21" s="58" t="s">
        <v>510</v>
      </c>
      <c r="H21">
        <v>-15280.27</v>
      </c>
      <c r="J21" s="58" t="s">
        <v>510</v>
      </c>
      <c r="K21">
        <v>17323.29</v>
      </c>
    </row>
    <row r="22" spans="1:11">
      <c r="A22" s="58" t="s">
        <v>498</v>
      </c>
    </row>
    <row r="23" spans="1:11">
      <c r="A23" s="58" t="s">
        <v>510</v>
      </c>
      <c r="B23">
        <v>17764.59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BF4CE4AC472B4090025A1CF51A20D0" ma:contentTypeVersion="10" ma:contentTypeDescription="Create a new document." ma:contentTypeScope="" ma:versionID="0dbf694f9bc50cca4c2591d71ef7cadc">
  <xsd:schema xmlns:xsd="http://www.w3.org/2001/XMLSchema" xmlns:xs="http://www.w3.org/2001/XMLSchema" xmlns:p="http://schemas.microsoft.com/office/2006/metadata/properties" xmlns:ns2="e3ac16bd-ba2b-4410-9ec3-8b4805eb93d4" xmlns:ns3="26ba436c-bab5-4489-927d-1f51f9820be8" targetNamespace="http://schemas.microsoft.com/office/2006/metadata/properties" ma:root="true" ma:fieldsID="5368073076b42621809907e5acc02ab4" ns2:_="" ns3:_="">
    <xsd:import namespace="e3ac16bd-ba2b-4410-9ec3-8b4805eb93d4"/>
    <xsd:import namespace="26ba436c-bab5-4489-927d-1f51f9820b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ac16bd-ba2b-4410-9ec3-8b4805eb93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a436c-bab5-4489-927d-1f51f9820be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3C1C5E-4597-4231-94DF-48F4F4AF0FB9}"/>
</file>

<file path=customXml/itemProps2.xml><?xml version="1.0" encoding="utf-8"?>
<ds:datastoreItem xmlns:ds="http://schemas.openxmlformats.org/officeDocument/2006/customXml" ds:itemID="{DC2063E3-D1EE-4099-B202-262AD7D8CE60}"/>
</file>

<file path=customXml/itemProps3.xml><?xml version="1.0" encoding="utf-8"?>
<ds:datastoreItem xmlns:ds="http://schemas.openxmlformats.org/officeDocument/2006/customXml" ds:itemID="{D59ECA8D-E09B-448E-9772-0A91248D84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Andrew Micenko</cp:lastModifiedBy>
  <cp:revision/>
  <dcterms:created xsi:type="dcterms:W3CDTF">2006-09-16T00:00:00Z</dcterms:created>
  <dcterms:modified xsi:type="dcterms:W3CDTF">2018-10-02T10:57:15Z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0x010100B5BF4CE4AC472B4090025A1CF51A20D0</vt:lpwstr>
  </property>
</Properties>
</file>