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workbookPr filterPrivacy="1" hidePivotFieldList="1" defaultThemeVersion="124226"/>
  <xr:revisionPtr revIDLastSave="1612" documentId="13_ncr:1_{620C3553-B77F-405D-B9AC-99F3EDC26767}" xr6:coauthVersionLast="45" xr6:coauthVersionMax="45" xr10:uidLastSave="{552E768F-FFF3-440A-97E2-261886F92A19}"/>
  <bookViews>
    <workbookView xWindow="-110" yWindow="-110" windowWidth="38620" windowHeight="21220" firstSheet="1" activeTab="1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M1" i="11" l="1"/>
  <c r="I6" i="1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<sst xmlns="http://schemas.openxmlformats.org/spreadsheetml/2006/main" count="297" uniqueCount="188">
  <si>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</si>
  <si>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</si>
  <si>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</si>
  <si>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</si>
  <si>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</si>
  <si>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</si>
  <si>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</si>
  <si>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</si>
  <si>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</si>
  <si>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</si>
  <si>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</si>
  <si>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</si>
  <si>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</si>
  <si>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</si>
  <si>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</si>
  <si>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</si>
  <si>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</si>
  <si>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</si>
  <si>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</si>
  <si>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</si>
  <si>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</si>
  <si>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</si>
  <si>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</si>
  <si>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</si>
  <si>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</si>
  <si>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</si>
  <si>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</si>
  <si>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</si>
  <si>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</si>
  <si>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</si>
  <si>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</si>
  <si>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</si>
  <si>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</si>
  <si>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Golf day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</si>
  <si>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</si>
  <si>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</si>
  <si>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</si>
  <si>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</si>
  <si>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</si>
  <si>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</si>
  <si>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</si>
  <si>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</si>
  <si>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</si>
  <si>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</si>
  <si>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</si>
  <si>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</si>
  <si>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</si>
  <si>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</si>
  <si>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</si>
  <si>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</si>
  <si>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</si>
  <si>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</si>
  <si>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</si>
  <si>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</si>
  <si>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</si>
  <si>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</si>
  <si>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</si>
  <si>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</si>
  <si>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</si>
  <si>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</si>
  <si>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</si>
  <si>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</si>
  <si>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</si>
  <si>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</si>
  <si>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</si>
  <si>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</si>
  <si>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</si>
  <si>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</si>
  <si>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</si>
  <si>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</si>
  <si>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</si>
  <si>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</si>
  <si>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</si>
  <si>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</si>
  <si>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</si>
  <si>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</si>
  <si>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</si>
  <si>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</si>
  <si>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</si>
  <si>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</si>
  <si>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</si>
  <si>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</si>
  <si>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</si>
  <si>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</si>
  <si>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</si>
  <si>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</si>
  <si>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</si>
  <si>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</si>
  <si>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</si>
  <si>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</si>
  <si>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</si>
  <si>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</si>
  <si>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</si>
  <si>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</si>
  <si>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</si>
  <si>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</si>
  <si>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</si>
  <si>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</si>
  <si>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</si>
  <si>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</si>
  <si>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</si>
  <si>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</si>
  <si>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</si>
  <si>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</si>
  <si>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</si>
  <si>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</si>
  <si>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</si>
  <si>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</si>
  <si>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</si>
  <si>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</si>
  <si>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</si>
  <si>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</si>
  <si>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</si>
  <si>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</si>
  <si>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</si>
  <si>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</si>
  <si>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</si>
  <si>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</si>
  <si>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</si>
  <si>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S1</t>
  </si>
  <si>
    <t>S2</t>
  </si>
  <si>
    <t>S3</t>
  </si>
  <si>
    <t>S4</t>
  </si>
  <si>
    <t>S5</t>
  </si>
  <si>
    <t>Transfer to cheque</t>
  </si>
  <si>
    <t>S6</t>
  </si>
  <si>
    <t>Meeting expenses</t>
  </si>
  <si>
    <t>Seminar drinks</t>
  </si>
  <si>
    <t>Life members' breakfast</t>
  </si>
  <si>
    <t>November post-match social</t>
  </si>
  <si>
    <t>T20</t>
  </si>
  <si>
    <t>Test Umpires' Walk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</si>
  <si>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</si>
  <si>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</si>
  <si>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</si>
  <si>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</si>
  <si>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</si>
  <si>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</si>
  <si>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</si>
  <si>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</si>
  <si>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</si>
  <si>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End of Season Dinner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</si>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</sst>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69.78</c:v>
                </c:pt>
                <c:pt idx="1">
                  <c:v>263</c:v>
                </c:pt>
                <c:pt idx="2">
                  <c:v>0</c:v>
                </c:pt>
                <c:pt idx="3">
                  <c:v>0</c:v>
                </c:pt>
                <c:pt idx="4">
                  <c:v>110</c:v>
                </c:pt>
                <c:pt idx="5">
                  <c:v>0</c:v>
                </c:pt>
                <c:pt idx="6">
                  <c:v>896.01999999999987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-646.66</c:v>
                </c:pt>
                <c:pt idx="7">
                  <c:v>-259.88</c:v>
                </c:pt>
                <c:pt idx="8">
                  <c:v>-3522.86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105</c:v>
                </c:pt>
                <c:pt idx="1">
                  <c:v>110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4178.9000000000005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-297.84000000000003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-4119.6400000000003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6" zoomScaleNormal="100" workbookViewId="0">
      <selection activeCell="E32" sqref="E32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-2910.5999999999949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16433.120000000003</v>
      </c>
      <c r="K3" s="49"/>
    </row>
    <row r="4" spans="1:11">
      <c r="F4" s="49"/>
    </row>
    <row r="5" spans="1:11">
      <c r="A5" t="s">
        <v>6</v>
      </c>
      <c r="B5" s="1">
        <f>SUM('BOQ Cheque'!G:G)-B1</f>
        <v>-84.550000000000182</v>
      </c>
    </row>
    <row r="6" spans="1:11">
      <c r="A6" t="s">
        <v>7</v>
      </c>
      <c r="B6" s="1">
        <f>SUM('BOQ Savings'!G:G)-Summary!$B$2</f>
        <v>-2930.9499999999971</v>
      </c>
    </row>
    <row r="7" spans="1:11">
      <c r="A7" t="s">
        <v>8</v>
      </c>
      <c r="B7" s="1">
        <f>SUM(Cash!G:G)-Summary!B3</f>
        <v>104.9</v>
      </c>
    </row>
    <row r="12" spans="1:11">
      <c r="A12" s="122" t="s">
        <v>9</v>
      </c>
      <c r="B12" s="123"/>
      <c r="E12" s="124" t="s">
        <v>10</v>
      </c>
      <c r="F12" s="125"/>
      <c r="H12" s="126" t="s">
        <v>11</v>
      </c>
      <c r="I12" s="127"/>
    </row>
    <row r="13" spans="1:11">
      <c r="A13" s="15" t="s">
        <v>12</v>
      </c>
      <c r="B13" s="16">
        <f>B1+B5</f>
        <v>1848.2199999999998</v>
      </c>
      <c r="E13" s="15" t="s">
        <v>13</v>
      </c>
      <c r="F13" s="16">
        <f>SUMIF('BOQ Cheque'!D:D,$E13,'BOQ Cheque'!G:G) + SUMIF('BOQ Savings'!D:D,$E13,'BOQ Savings'!G:G) + SUMIF(Cash!D:D,$E13,Cash!G:G)</f>
        <v>69.78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>
      <c r="A14" s="9" t="s">
        <v>15</v>
      </c>
      <c r="B14" s="11">
        <f>B3+B7</f>
        <v>213</v>
      </c>
      <c r="E14" s="9" t="s">
        <v>16</v>
      </c>
      <c r="F14" s="16">
        <f>SUMIF('BOQ Cheque'!D:D,$E14,'BOQ Cheque'!G:G) + SUMIF('BOQ Savings'!D:D,$E14,'BOQ Savings'!G:G) + SUMIF(Cash!D:D,$E14,Cash!G:G)</f>
        <v>263</v>
      </c>
      <c r="H14" s="55" t="s">
        <v>17</v>
      </c>
      <c r="I14" s="56">
        <f>SUMIF('BOQ Cheque'!E:E,$H14,'BOQ Cheque'!G:G) + SUMIF('BOQ Savings'!E:E,$H14,'BOQ Savings'!G:G) + SUMIF(Cash!E:E,$H14,Cash!G:G)</f>
        <v>110</v>
      </c>
    </row>
    <row r="15" spans="1:11">
      <c r="A15" s="10" t="s">
        <v>18</v>
      </c>
      <c r="B15" s="12">
        <f>B2+B6</f>
        <v>14371.900000000001</v>
      </c>
      <c r="E15" s="9" t="s">
        <v>19</v>
      </c>
      <c r="F15" s="16">
        <f>SUMIF('BOQ Cheque'!D:D,$E15,'BOQ Cheque'!G:G) + SUMIF('BOQ Savings'!D:D,$E15,'BOQ Savings'!G:G) + SUMIF(Cash!D:D,$E15,Cash!G:G)</f>
        <v>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>
      <c r="A16" s="14" t="s">
        <v>21</v>
      </c>
      <c r="B16" s="13">
        <f>F1+F2</f>
        <v>16433.120000000003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55" t="s">
        <v>23</v>
      </c>
      <c r="I16" s="56">
        <f>SUMIF('BOQ Cheque'!E:E,$H16,'BOQ Cheque'!G:G) + SUMIF('BOQ Savings'!E:E,$H16,'BOQ Savings'!G:G) + SUMIF(Cash!E:E,$H16,Cash!G:G)</f>
        <v>0</v>
      </c>
      <c r="K16" s="49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110</v>
      </c>
      <c r="H17" s="55" t="s">
        <v>25</v>
      </c>
      <c r="I17" s="56">
        <f>SUMIF('BOQ Cheque'!E:E,$H17,'BOQ Cheque'!G:G) + SUMIF('BOQ Savings'!E:E,$H17,'BOQ Savings'!G:G) + SUMIF(Cash!E:E,$H17,Cash!G:G)</f>
        <v>0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249.35999999999996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0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-259.88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-3342.86</v>
      </c>
      <c r="H22" s="55" t="s">
        <v>35</v>
      </c>
      <c r="I22" s="56">
        <f>SUMIF('BOQ Cheque'!E:E,$H22,'BOQ Cheque'!G:G) + SUMIF('BOQ Savings'!E:E,$H22,'BOQ Savings'!G:G) + SUMIF(Cash!E:E,$H22,Cash!G:G)</f>
        <v>0</v>
      </c>
    </row>
    <row r="23" spans="2:11">
      <c r="E23" s="10" t="s">
        <v>36</v>
      </c>
      <c r="F23" s="54">
        <f>SUMIF('BOQ Cheque'!D:D,$E23,'BOQ Cheque'!G:G) + SUMIF('BOQ Savings'!D:D,$E23,'BOQ Savings'!G:G) + SUMIF(Cash!D:D,$E23,Cash!G:G)</f>
        <v>0</v>
      </c>
      <c r="H23" s="55" t="s">
        <v>37</v>
      </c>
      <c r="I23" s="56">
        <f>SUMIF('BOQ Cheque'!E:E,$H23,'BOQ Cheque'!G:G) + SUMIF('BOQ Savings'!E:E,$H23,'BOQ Savings'!G:G) + SUMIF(Cash!E:E,$H23,Cash!G:G)</f>
        <v>0</v>
      </c>
      <c r="K23" s="1"/>
    </row>
    <row r="24" spans="2:11">
      <c r="E24" s="53" t="s">
        <v>38</v>
      </c>
      <c r="F24" s="2">
        <f>SUM(F13:F23)</f>
        <v>-2910.6000000000004</v>
      </c>
      <c r="H24" s="55" t="s">
        <v>39</v>
      </c>
      <c r="I24" s="56">
        <f>SUMIF('BOQ Cheque'!E:E,$H24,'BOQ Cheque'!G:G) + SUMIF('BOQ Savings'!E:E,$H24,'BOQ Savings'!G:G) + SUMIF(Cash!E:E,$H24,Cash!G:G)</f>
        <v>0</v>
      </c>
      <c r="K24" s="49"/>
    </row>
    <row r="25" spans="2:11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64">
        <f>SUMIF('BOQ Cheque'!E:E,$H31,'BOQ Cheque'!G:G) + SUMIF('BOQ Savings'!E:E,$H31,'BOQ Savings'!G:G) + SUMIF(Cash!E:E,$H31,Cash!G:G)</f>
        <v>59.259999999999678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abSelected="1" workbookViewId="0">
      <selection activeCell="H33" sqref="H33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1848.2199999999998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35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H34" s="2"/>
      <c r="L34" s="1">
        <f t="shared" si="6"/>
        <v>0</v>
      </c>
      <c r="M34" s="1">
        <f t="shared" si="7"/>
        <v>0</v>
      </c>
    </row>
    <row r="35" spans="1:13">
      <c r="H35" s="2"/>
      <c r="L35" s="1">
        <f t="shared" si="6"/>
        <v>0</v>
      </c>
      <c r="M35" s="1">
        <f t="shared" si="7"/>
        <v>0</v>
      </c>
    </row>
    <row r="36" spans="1:13">
      <c r="H36" s="2"/>
      <c r="L36" s="1">
        <f t="shared" si="2"/>
        <v>0</v>
      </c>
      <c r="M36" s="1">
        <f t="shared" si="3"/>
        <v>0</v>
      </c>
    </row>
    <row r="37" spans="1:13">
      <c r="H37" s="2"/>
      <c r="L37" s="1">
        <f t="shared" si="2"/>
        <v>0</v>
      </c>
      <c r="M37" s="1">
        <f t="shared" si="3"/>
        <v>0</v>
      </c>
    </row>
    <row r="38" spans="1:13">
      <c r="H38" s="2"/>
      <c r="L38" s="1">
        <f t="shared" si="2"/>
        <v>0</v>
      </c>
      <c r="M38" s="1">
        <f t="shared" si="3"/>
        <v>0</v>
      </c>
    </row>
    <row r="39" spans="1:13">
      <c r="H39" s="2"/>
      <c r="L39" s="1">
        <f t="shared" ref="L39:L43" si="8">IF(G39&gt; 0, G39, 0)</f>
        <v>0</v>
      </c>
      <c r="M39" s="1">
        <f t="shared" ref="M39:M43" si="9">IF(G39&lt;0, G39, 0)</f>
        <v>0</v>
      </c>
    </row>
    <row r="40" spans="1:13">
      <c r="H40" s="2"/>
      <c r="L40" s="1">
        <f t="shared" si="8"/>
        <v>0</v>
      </c>
      <c r="M40" s="1">
        <f t="shared" si="9"/>
        <v>0</v>
      </c>
    </row>
    <row r="41" spans="1:13">
      <c r="H41" s="2"/>
      <c r="L41" s="1">
        <f t="shared" si="8"/>
        <v>0</v>
      </c>
      <c r="M41" s="1">
        <f t="shared" si="9"/>
        <v>0</v>
      </c>
    </row>
    <row r="42" spans="1:13">
      <c r="H42" s="2"/>
      <c r="L42" s="1">
        <f t="shared" si="8"/>
        <v>0</v>
      </c>
      <c r="M42" s="1">
        <f t="shared" si="9"/>
        <v>0</v>
      </c>
    </row>
    <row r="43" spans="1:13">
      <c r="H43" s="2"/>
      <c r="L43" s="1">
        <f t="shared" si="8"/>
        <v>0</v>
      </c>
      <c r="M43" s="1">
        <f t="shared" si="9"/>
        <v>0</v>
      </c>
    </row>
    <row r="44" spans="1:13">
      <c r="H44" s="2"/>
      <c r="L44" s="1">
        <f t="shared" ref="L44:L50" si="10">IF(G44&gt; 0, G44, 0)</f>
        <v>0</v>
      </c>
      <c r="M44" s="1">
        <f t="shared" ref="M44:M50" si="11">IF(G44&lt;0, G44, 0)</f>
        <v>0</v>
      </c>
    </row>
    <row r="45" spans="1:13">
      <c r="H45" s="2"/>
      <c r="L45" s="1">
        <f t="shared" si="10"/>
        <v>0</v>
      </c>
      <c r="M45" s="1">
        <f t="shared" si="11"/>
        <v>0</v>
      </c>
    </row>
    <row r="46" spans="1:13">
      <c r="H46" s="2"/>
      <c r="L46" s="1">
        <f t="shared" si="10"/>
        <v>0</v>
      </c>
      <c r="M46" s="1">
        <f t="shared" si="11"/>
        <v>0</v>
      </c>
    </row>
    <row r="47" spans="1:13">
      <c r="H47" s="2"/>
      <c r="L47" s="1">
        <f t="shared" si="10"/>
        <v>0</v>
      </c>
      <c r="M47" s="1">
        <f t="shared" si="11"/>
        <v>0</v>
      </c>
    </row>
    <row r="48" spans="1:13">
      <c r="H48" s="2"/>
      <c r="L48" s="1">
        <f t="shared" si="10"/>
        <v>0</v>
      </c>
      <c r="M48" s="1">
        <f t="shared" si="11"/>
        <v>0</v>
      </c>
    </row>
    <row r="49" spans="1:15">
      <c r="H49" s="2"/>
      <c r="L49" s="1">
        <f>IF(G49&gt; 0, G49, 0)</f>
        <v>0</v>
      </c>
      <c r="M49" s="1">
        <f>IF(G49&lt;0, G49, 0)</f>
        <v>0</v>
      </c>
    </row>
    <row r="50" spans="1:15">
      <c r="H50" s="2"/>
      <c r="L50" s="1">
        <f t="shared" si="10"/>
        <v>0</v>
      </c>
      <c r="M50" s="1">
        <f t="shared" si="11"/>
        <v>0</v>
      </c>
    </row>
    <row r="51" spans="1:15">
      <c r="H51" s="2"/>
      <c r="L51" s="1">
        <f t="shared" ref="L51:L60" si="12">IF(G51&gt; 0, G51, 0)</f>
        <v>0</v>
      </c>
      <c r="M51" s="1">
        <f t="shared" ref="M51:M60" si="13">IF(G51&lt;0, G51, 0)</f>
        <v>0</v>
      </c>
    </row>
    <row r="52" spans="1:15">
      <c r="H52" s="2"/>
      <c r="L52" s="1">
        <f t="shared" si="12"/>
        <v>0</v>
      </c>
      <c r="M52" s="1">
        <f t="shared" si="13"/>
        <v>0</v>
      </c>
    </row>
    <row r="53" spans="1:15">
      <c r="H53" s="2"/>
      <c r="L53" s="1">
        <f t="shared" si="12"/>
        <v>0</v>
      </c>
      <c r="M53" s="1">
        <f t="shared" si="13"/>
        <v>0</v>
      </c>
    </row>
    <row r="54" spans="1:15">
      <c r="H54" s="2"/>
      <c r="L54" s="1">
        <f t="shared" si="12"/>
        <v>0</v>
      </c>
      <c r="M54" s="1">
        <f t="shared" si="13"/>
        <v>0</v>
      </c>
    </row>
    <row r="55" spans="1:15">
      <c r="H55" s="2"/>
      <c r="L55" s="1">
        <f t="shared" si="12"/>
        <v>0</v>
      </c>
      <c r="M55" s="1">
        <f t="shared" si="13"/>
        <v>0</v>
      </c>
    </row>
    <row r="56" spans="1:15">
      <c r="H56" s="2"/>
      <c r="L56" s="1">
        <f t="shared" si="12"/>
        <v>0</v>
      </c>
      <c r="M56" s="1">
        <f t="shared" si="13"/>
        <v>0</v>
      </c>
    </row>
    <row r="57" spans="1:15" s="51" customFormat="1">
      <c r="A57" s="50"/>
      <c r="B57"/>
      <c r="D57"/>
      <c r="E57" s="67"/>
      <c r="G57" s="1"/>
      <c r="H57" s="2"/>
      <c r="J57" s="52"/>
      <c r="L57" s="1">
        <f t="shared" si="12"/>
        <v>0</v>
      </c>
      <c r="M57" s="1">
        <f t="shared" si="13"/>
        <v>0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selection activeCell="G5" sqref="G5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213</v>
      </c>
      <c r="L1" s="49" t="s">
        <v>55</v>
      </c>
      <c r="M1" s="49" t="s">
        <v>56</v>
      </c>
    </row>
    <row r="2" spans="1:13" ht="15">
      <c r="A2" s="7">
        <v>43252</v>
      </c>
      <c r="B2" t="s">
        <v>111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112</v>
      </c>
      <c r="C3" t="s">
        <v>113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114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115</v>
      </c>
      <c r="C5" t="s">
        <v>116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117</v>
      </c>
      <c r="C6" t="s">
        <v>118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H7" s="45"/>
      <c r="L7" s="49">
        <f t="shared" si="0"/>
        <v>0</v>
      </c>
      <c r="M7" s="49">
        <f t="shared" si="1"/>
        <v>0</v>
      </c>
    </row>
    <row r="8" spans="1:13">
      <c r="H8" s="45"/>
      <c r="L8" s="49">
        <f t="shared" ref="L8:L14" si="2">IF(G8 &gt; 0, G8, 0)</f>
        <v>0</v>
      </c>
      <c r="M8" s="49">
        <f t="shared" ref="M8:M14" si="3">IF(G8 &lt; 0, G8, 0)</f>
        <v>0</v>
      </c>
    </row>
    <row r="9" spans="1:13">
      <c r="H9" s="45"/>
      <c r="L9" s="49">
        <f t="shared" si="2"/>
        <v>0</v>
      </c>
      <c r="M9" s="49">
        <f t="shared" si="3"/>
        <v>0</v>
      </c>
    </row>
    <row r="10" spans="1:13">
      <c r="H10" s="45"/>
      <c r="L10" s="49">
        <f t="shared" si="2"/>
        <v>0</v>
      </c>
      <c r="M10" s="49">
        <f t="shared" si="3"/>
        <v>0</v>
      </c>
    </row>
    <row r="11" spans="1:13">
      <c r="C11" s="1"/>
      <c r="H11" s="45"/>
      <c r="L11" s="49">
        <f t="shared" si="2"/>
        <v>0</v>
      </c>
      <c r="M11" s="49">
        <f t="shared" si="3"/>
        <v>0</v>
      </c>
    </row>
    <row r="12" spans="1:13">
      <c r="H12" s="45"/>
      <c r="L12" s="49">
        <f t="shared" si="2"/>
        <v>0</v>
      </c>
      <c r="M12" s="49">
        <f t="shared" si="3"/>
        <v>0</v>
      </c>
    </row>
    <row r="13" spans="1:13">
      <c r="H13" s="45"/>
      <c r="L13" s="49">
        <f t="shared" si="2"/>
        <v>0</v>
      </c>
      <c r="M13" s="49">
        <f t="shared" si="3"/>
        <v>0</v>
      </c>
    </row>
    <row r="14" spans="1:13">
      <c r="H14" s="45"/>
      <c r="L14" s="49">
        <f t="shared" si="2"/>
        <v>0</v>
      </c>
      <c r="M14" s="49">
        <f t="shared" si="3"/>
        <v>0</v>
      </c>
    </row>
    <row r="15" spans="1:13">
      <c r="H15" s="45"/>
      <c r="L15" s="49">
        <f t="shared" ref="L15" si="4">IF(G15 &gt; 0, G15, 0)</f>
        <v>0</v>
      </c>
      <c r="M15" s="49">
        <f t="shared" ref="M15" si="5">IF(G15 &lt; 0, G15, 0)</f>
        <v>0</v>
      </c>
    </row>
    <row r="16" spans="1:13">
      <c r="H16" s="45"/>
      <c r="L16" s="49">
        <f t="shared" ref="L16:L19" si="6">IF(G16 &gt; 0, G16, 0)</f>
        <v>0</v>
      </c>
      <c r="M16" s="49">
        <f t="shared" ref="M16:M19" si="7">IF(G16 &lt; 0, G16, 0)</f>
        <v>0</v>
      </c>
    </row>
    <row r="17" spans="5:13">
      <c r="H17" s="45"/>
      <c r="L17" s="49">
        <f t="shared" si="6"/>
        <v>0</v>
      </c>
      <c r="M17" s="49">
        <f t="shared" si="7"/>
        <v>0</v>
      </c>
    </row>
    <row r="18" spans="5:13">
      <c r="H18" s="45"/>
      <c r="L18" s="49">
        <f t="shared" si="6"/>
        <v>0</v>
      </c>
      <c r="M18" s="49">
        <f t="shared" si="7"/>
        <v>0</v>
      </c>
    </row>
    <row r="19" spans="5:13">
      <c r="H19" s="45"/>
      <c r="L19" s="49">
        <f t="shared" si="6"/>
        <v>0</v>
      </c>
      <c r="M19" s="49">
        <f t="shared" si="7"/>
        <v>0</v>
      </c>
    </row>
    <row r="20" spans="5:13">
      <c r="H20" s="45"/>
      <c r="L20" s="49">
        <f t="shared" ref="L20:L21" si="8">IF(G20 &gt; 0, G20, 0)</f>
        <v>0</v>
      </c>
      <c r="M20" s="49">
        <f t="shared" ref="M20:M21" si="9">IF(G20 &lt; 0, G20, 0)</f>
        <v>0</v>
      </c>
    </row>
    <row r="21" spans="5:13">
      <c r="E21" s="69"/>
      <c r="H21" s="45"/>
      <c r="L21" s="49">
        <f t="shared" si="8"/>
        <v>0</v>
      </c>
      <c r="M21" s="49">
        <f t="shared" si="9"/>
        <v>0</v>
      </c>
    </row>
    <row r="22" spans="5:13">
      <c r="H22" s="45"/>
      <c r="L22" s="49">
        <f t="shared" ref="L22" si="10">IF(G22 &gt; 0, G22, 0)</f>
        <v>0</v>
      </c>
      <c r="M22" s="49">
        <f t="shared" ref="M22" si="11">IF(G22 &lt; 0, G22, 0)</f>
        <v>0</v>
      </c>
    </row>
    <row r="23" spans="5:13">
      <c r="H23" s="45"/>
      <c r="L23" s="49">
        <f t="shared" ref="L23:L25" si="12">IF(G23 &gt; 0, G23, 0)</f>
        <v>0</v>
      </c>
      <c r="M23" s="49">
        <f t="shared" ref="M23:M25" si="13">IF(G23 &lt; 0, G23, 0)</f>
        <v>0</v>
      </c>
    </row>
    <row r="24" spans="5:13">
      <c r="H24" s="45"/>
      <c r="L24" s="49">
        <f t="shared" si="12"/>
        <v>0</v>
      </c>
      <c r="M24" s="49">
        <f t="shared" si="13"/>
        <v>0</v>
      </c>
    </row>
    <row r="25" spans="5:13">
      <c r="H25" s="45"/>
      <c r="L25" s="49">
        <f t="shared" si="12"/>
        <v>0</v>
      </c>
      <c r="M25" s="49">
        <f t="shared" si="13"/>
        <v>0</v>
      </c>
    </row>
    <row r="26" spans="5:13">
      <c r="H26" s="45"/>
      <c r="L26" s="49">
        <f t="shared" ref="L26" si="14">IF(G26 &gt; 0, G26, 0)</f>
        <v>0</v>
      </c>
      <c r="M26" s="49">
        <f t="shared" ref="M26" si="15">IF(G26 &lt; 0, G26, 0)</f>
        <v>0</v>
      </c>
    </row>
    <row r="27" spans="5:13">
      <c r="H27" s="45"/>
      <c r="L27" s="49">
        <f t="shared" ref="L27:L29" si="16">IF(G27 &gt; 0, G27, 0)</f>
        <v>0</v>
      </c>
      <c r="M27" s="49">
        <f t="shared" ref="M27:M29" si="17">IF(G27 &lt; 0, G27, 0)</f>
        <v>0</v>
      </c>
    </row>
    <row r="28" spans="5:13">
      <c r="H28" s="45"/>
      <c r="L28" s="49">
        <f t="shared" si="16"/>
        <v>0</v>
      </c>
      <c r="M28" s="49">
        <f t="shared" si="17"/>
        <v>0</v>
      </c>
    </row>
    <row r="29" spans="5:13">
      <c r="H29" s="45"/>
      <c r="L29" s="49">
        <f t="shared" si="16"/>
        <v>0</v>
      </c>
      <c r="M29" s="49">
        <f t="shared" si="17"/>
        <v>0</v>
      </c>
    </row>
    <row r="30" spans="5:13">
      <c r="H30" s="45"/>
      <c r="L30" s="49">
        <f t="shared" ref="L30" si="18">IF(G30 &gt; 0, G30, 0)</f>
        <v>0</v>
      </c>
      <c r="M30" s="49">
        <f t="shared" ref="M30" si="19">IF(G30 &lt; 0, G30, 0)</f>
        <v>0</v>
      </c>
    </row>
    <row r="31" spans="5:13">
      <c r="H31" s="45"/>
      <c r="L31" s="49">
        <f t="shared" ref="L31:L32" si="20">IF(G31 &gt; 0, G31, 0)</f>
        <v>0</v>
      </c>
      <c r="M31" s="49">
        <f t="shared" ref="M31:M32" si="21">IF(G31 &lt; 0, G31, 0)</f>
        <v>0</v>
      </c>
    </row>
    <row r="32" spans="5:13">
      <c r="H32" s="45"/>
      <c r="L32" s="49">
        <f t="shared" si="20"/>
        <v>0</v>
      </c>
      <c r="M32" s="49">
        <f t="shared" si="21"/>
        <v>0</v>
      </c>
    </row>
    <row r="33" spans="3:13">
      <c r="H33" s="45"/>
      <c r="L33" s="49">
        <f t="shared" ref="L33" si="22">IF(G33 &gt; 0, G33, 0)</f>
        <v>0</v>
      </c>
      <c r="M33" s="49">
        <f t="shared" ref="M33" si="23">IF(G33 &lt; 0, G33, 0)</f>
        <v>0</v>
      </c>
    </row>
    <row r="34" spans="3:13">
      <c r="H34" s="45"/>
      <c r="L34" s="49">
        <f t="shared" ref="L34" si="24">IF(G34 &gt; 0, G34, 0)</f>
        <v>0</v>
      </c>
      <c r="M34" s="49">
        <f t="shared" ref="M34" si="25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H7" sqref="H7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14371.900000000001</v>
      </c>
      <c r="L1" t="s">
        <v>55</v>
      </c>
      <c r="M1" t="s">
        <v>56</v>
      </c>
    </row>
    <row r="2" spans="1:13">
      <c r="A2" s="7">
        <v>43252</v>
      </c>
      <c r="B2" t="s">
        <v>119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120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121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122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123</v>
      </c>
      <c r="C6" t="s">
        <v>124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7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125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E8" s="47"/>
      <c r="H8" s="2"/>
      <c r="L8">
        <f t="shared" ref="L8" si="9">IF(G8&gt;0,G8,0)</f>
        <v>0</v>
      </c>
      <c r="M8">
        <f t="shared" ref="M8" si="10">IF(G8 &lt; 0, G8, 0)</f>
        <v>0</v>
      </c>
    </row>
    <row r="9" spans="1:13">
      <c r="E9" s="47"/>
      <c r="H9" s="2"/>
      <c r="L9">
        <f t="shared" ref="L9" si="11">IF(G9&gt;0,G9,0)</f>
        <v>0</v>
      </c>
      <c r="M9">
        <f t="shared" ref="M9" si="12">IF(G9 &lt; 0, G9, 0)</f>
        <v>0</v>
      </c>
    </row>
    <row r="10" spans="1:13">
      <c r="E10" s="47"/>
      <c r="H10" s="2"/>
      <c r="L10">
        <f t="shared" ref="L10" si="13">IF(G10&gt;0,G10,0)</f>
        <v>0</v>
      </c>
      <c r="M10">
        <f t="shared" ref="M10" si="14">IF(G10 &lt; 0, G10, 0)</f>
        <v>0</v>
      </c>
    </row>
    <row r="11" spans="1:13">
      <c r="E11" s="47"/>
      <c r="H11" s="2"/>
      <c r="L11">
        <f t="shared" ref="L11" si="15">IF(G11&gt;0,G11,0)</f>
        <v>0</v>
      </c>
      <c r="M11">
        <f t="shared" ref="M11" si="16">IF(G11 &lt; 0, G11, 0)</f>
        <v>0</v>
      </c>
    </row>
    <row r="12" spans="1:13">
      <c r="E12" s="47"/>
      <c r="H12" s="2"/>
      <c r="L12">
        <f t="shared" ref="L12" si="17">IF(G12&gt;0,G12,0)</f>
        <v>0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M1" sqref="M1:M104857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126</v>
      </c>
      <c r="M1" s="48">
        <f>H5+H6+H9+H12+H13+H18</f>
        <v>0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69.78</v>
      </c>
      <c r="C2" s="49">
        <f>SUMIF('BOQ Cheque'!D:D,$A2,'BOQ Cheque'!M:M) + SUMIF('BOQ Savings'!D:D,$A2,'BOQ Savings'!M:M) + SUMIF(Cash!D:D,$A2,Cash!M:M)</f>
        <v>0</v>
      </c>
      <c r="D2" s="49">
        <f>B2+C2</f>
        <v>69.78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263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263</v>
      </c>
      <c r="F3" s="55" t="s">
        <v>17</v>
      </c>
      <c r="G3" s="49">
        <f>SUMIF('BOQ Cheque'!E:E,$F3,'BOQ Cheque'!L:L) + SUMIF('BOQ Savings'!E:E,$F3,'BOQ Savings'!L:L) + SUMIF(Cash!E:E,$F3,Cash!L:L)</f>
        <v>110</v>
      </c>
      <c r="H3" s="49">
        <f>SUMIF('BOQ Cheque'!E:E,$F3,'BOQ Cheque'!M:M) + SUMIF('BOQ Savings'!E:E,$F3,'BOQ Savings'!M:M) + SUMIF(Cash!E:E,$F3,Cash!M:M)</f>
        <v>0</v>
      </c>
      <c r="I3" s="49">
        <f t="shared" ref="I3:I19" si="1">G3+H3</f>
        <v>110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0</v>
      </c>
      <c r="D4" s="49">
        <f t="shared" si="0"/>
        <v>0</v>
      </c>
      <c r="F4" s="55" t="s">
        <v>127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0</v>
      </c>
      <c r="D5" s="49">
        <f t="shared" si="0"/>
        <v>0</v>
      </c>
      <c r="F5" s="55" t="s">
        <v>23</v>
      </c>
      <c r="G5" s="49">
        <f>SUMIF('BOQ Cheque'!E:E,$F5,'BOQ Cheque'!L:L) + SUMIF('BOQ Savings'!E:E,$F5,'BOQ Savings'!L:L) + SUMIF(Cash!E:E,$F5,Cash!L:L)</f>
        <v>0</v>
      </c>
      <c r="H5" s="49">
        <f>SUMIF('BOQ Cheque'!E:E,$F5,'BOQ Cheque'!M:M) + SUMIF('BOQ Savings'!E:E,$F5,'BOQ Savings'!M:M) + SUMIF(Cash!E:E,$F5,Cash!M:M)</f>
        <v>0</v>
      </c>
      <c r="I5" s="49">
        <f t="shared" si="1"/>
        <v>0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110</v>
      </c>
      <c r="C6" s="49">
        <f>SUMIF('BOQ Cheque'!D:D,$A6,'BOQ Cheque'!M:M) + SUMIF('BOQ Savings'!D:D,$A6,'BOQ Savings'!M:M) + SUMIF(Cash!D:D,$A6,Cash!M:M)</f>
        <v>0</v>
      </c>
      <c r="D6" s="49">
        <f t="shared" si="0"/>
        <v>110</v>
      </c>
      <c r="F6" s="55" t="s">
        <v>25</v>
      </c>
      <c r="G6" s="49">
        <f>SUMIF('BOQ Cheque'!E:E,$F6,'BOQ Cheque'!L:L) + SUMIF('BOQ Savings'!E:E,$F6,'BOQ Savings'!L:L) + SUMIF(Cash!E:E,$F6,Cash!L:L)</f>
        <v>0</v>
      </c>
      <c r="H6" s="49">
        <f>SUMIF('BOQ Cheque'!E:E,$F6,'BOQ Cheque'!M:M) + SUMIF('BOQ Savings'!E:E,$F6,'BOQ Savings'!M:M) + SUMIF(Cash!E:E,$F6,Cash!M:M)</f>
        <v>0</v>
      </c>
      <c r="I6" s="49">
        <f t="shared" si="1"/>
        <v>0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128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896.01999999999987</v>
      </c>
      <c r="C8" s="49">
        <f>SUMIF('BOQ Cheque'!D:D,$A8,'BOQ Cheque'!M:M) + SUMIF('BOQ Savings'!D:D,$A8,'BOQ Savings'!M:M) + SUMIF(Cash!D:D,$A8,Cash!M:M)</f>
        <v>-646.66</v>
      </c>
      <c r="D8" s="49">
        <f t="shared" si="0"/>
        <v>249.3599999999999</v>
      </c>
      <c r="F8" s="55" t="s">
        <v>129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-259.88</v>
      </c>
      <c r="D9" s="49">
        <f t="shared" si="0"/>
        <v>-259.88</v>
      </c>
      <c r="F9" s="55" t="s">
        <v>31</v>
      </c>
      <c r="G9" s="49">
        <f>SUMIF('BOQ Cheque'!E:E,$F9,'BOQ Cheque'!L:L) + SUMIF('BOQ Savings'!E:E,$F9,'BOQ Savings'!L:L) + SUMIF(Cash!E:E,$F9,Cash!L:L)</f>
        <v>0</v>
      </c>
      <c r="H9" s="49">
        <f>SUMIF('BOQ Cheque'!E:E,$F9,'BOQ Cheque'!M:M) + SUMIF('BOQ Savings'!E:E,$F9,'BOQ Savings'!M:M) + SUMIF(Cash!E:E,$F9,Cash!M:M)</f>
        <v>0</v>
      </c>
      <c r="I9" s="49">
        <f t="shared" si="1"/>
        <v>0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-3522.86</v>
      </c>
      <c r="D10" s="49">
        <f t="shared" si="0"/>
        <v>-3342.86</v>
      </c>
      <c r="F10" s="55" t="s">
        <v>130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0</v>
      </c>
      <c r="I11" s="49">
        <f t="shared" si="1"/>
        <v>0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0</v>
      </c>
      <c r="H12" s="49">
        <f>SUMIF('BOQ Cheque'!E:E,$F12,'BOQ Cheque'!M:M) + SUMIF('BOQ Savings'!E:E,$F12,'BOQ Savings'!M:M) + SUMIF(Cash!E:E,$F12,Cash!M:M)</f>
        <v>0</v>
      </c>
      <c r="I12" s="49">
        <f t="shared" si="1"/>
        <v>0</v>
      </c>
    </row>
    <row r="13" spans="1:21">
      <c r="B13" s="66">
        <f>SUM(B2:B11)</f>
        <v>1518.7999999999997</v>
      </c>
      <c r="C13" s="66">
        <f>SUM(C2:C11)</f>
        <v>-4429.3999999999996</v>
      </c>
      <c r="D13" s="66">
        <f>SUM(D2:D11)</f>
        <v>-2910.6000000000004</v>
      </c>
      <c r="F13" s="55" t="s">
        <v>39</v>
      </c>
      <c r="G13" s="49">
        <f>SUMIF('BOQ Cheque'!E:E,$F13,'BOQ Cheque'!L:L) + SUMIF('BOQ Savings'!E:E,$F13,'BOQ Savings'!L:L) + SUMIF(Cash!E:E,$F13,Cash!L:L)</f>
        <v>0</v>
      </c>
      <c r="H13" s="49">
        <f>SUMIF('BOQ Cheque'!E:E,$F13,'BOQ Cheque'!M:M) + SUMIF('BOQ Savings'!E:E,$F13,'BOQ Savings'!M:M) + SUMIF(Cash!E:E,$F13,Cash!M:M)</f>
        <v>0</v>
      </c>
      <c r="I13" s="49">
        <f t="shared" si="1"/>
        <v>0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>
      <c r="F16" s="62" t="s">
        <v>131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 t="shared" si="1"/>
        <v>0</v>
      </c>
    </row>
    <row r="17" spans="6:9">
      <c r="F17" s="62" t="s">
        <v>43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 t="shared" si="1"/>
        <v>0</v>
      </c>
    </row>
    <row r="18" spans="6:9">
      <c r="F18" s="65" t="s">
        <v>132</v>
      </c>
      <c r="G18" s="49">
        <f>SUMIF('BOQ Cheque'!E:E,$F18,'BOQ Cheque'!L:L) + SUMIF('BOQ Savings'!E:E,$F18,'BOQ Savings'!L:L) + SUMIF(Cash!E:E,$F18,Cash!L:L)</f>
        <v>0</v>
      </c>
      <c r="H18" s="49">
        <f>SUMIF('BOQ Cheque'!E:E,$F18,'BOQ Cheque'!M:M) + SUMIF('BOQ Savings'!E:E,$F18,'BOQ Savings'!M:M) + SUMIF(Cash!E:E,$F18,Cash!M:M)</f>
        <v>0</v>
      </c>
      <c r="I18" s="49">
        <f t="shared" si="1"/>
        <v>0</v>
      </c>
    </row>
    <row r="19" spans="6:9">
      <c r="F19" s="63" t="s">
        <v>46</v>
      </c>
      <c r="G19" s="49">
        <f>SUMIF('BOQ Cheque'!E:E,$F19,'BOQ Cheque'!L:L) + SUMIF('BOQ Savings'!E:E,$F19,'BOQ Savings'!L:L) + SUMIF(Cash!E:E,$F19,Cash!L:L)</f>
        <v>4178.9000000000005</v>
      </c>
      <c r="H19" s="49">
        <f>SUMIF('BOQ Cheque'!E:E,$F19,'BOQ Cheque'!M:M) + SUMIF('BOQ Savings'!E:E,$F19,'BOQ Savings'!M:M) + SUMIF(Cash!E:E,$F19,Cash!M:M)</f>
        <v>-4119.6400000000003</v>
      </c>
      <c r="I19" s="49">
        <f t="shared" si="1"/>
        <v>59.260000000000218</v>
      </c>
    </row>
    <row r="20" spans="6:9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workbookViewId="0">
      <selection activeCell="A44" sqref="A44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133</v>
      </c>
      <c r="B1" s="23" t="s">
        <v>134</v>
      </c>
      <c r="C1" s="24" t="s">
        <v>135</v>
      </c>
      <c r="D1" s="24" t="s">
        <v>136</v>
      </c>
      <c r="E1" s="25" t="s">
        <v>137</v>
      </c>
      <c r="F1" s="18" t="s">
        <v>138</v>
      </c>
      <c r="G1" s="19" t="s">
        <v>56</v>
      </c>
    </row>
    <row r="2" spans="1:7" ht="15">
      <c r="A2" s="81" t="s">
        <v>139</v>
      </c>
      <c r="B2" s="82">
        <v>85</v>
      </c>
      <c r="C2" s="83">
        <v>55</v>
      </c>
      <c r="D2" s="83" t="s">
        <v>138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140</v>
      </c>
      <c r="B3" s="95">
        <v>50</v>
      </c>
      <c r="C3" s="96">
        <v>50</v>
      </c>
      <c r="D3" s="96" t="s">
        <v>138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141</v>
      </c>
      <c r="B4" s="89">
        <v>1</v>
      </c>
      <c r="C4" s="90">
        <v>1500</v>
      </c>
      <c r="D4" s="98" t="s">
        <v>138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142</v>
      </c>
      <c r="B5" s="114">
        <v>1</v>
      </c>
      <c r="C5" s="115">
        <v>1000</v>
      </c>
      <c r="D5" s="92" t="s">
        <v>138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143</v>
      </c>
      <c r="B6" s="116">
        <v>7</v>
      </c>
      <c r="C6" s="117">
        <v>100</v>
      </c>
      <c r="D6" s="118" t="s">
        <v>138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144</v>
      </c>
      <c r="B7" s="86">
        <v>20</v>
      </c>
      <c r="C7" s="87">
        <v>35</v>
      </c>
      <c r="D7" s="87" t="s">
        <v>138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145</v>
      </c>
      <c r="B8" s="82">
        <v>20</v>
      </c>
      <c r="C8" s="83">
        <v>25</v>
      </c>
      <c r="D8" s="83" t="s">
        <v>138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146</v>
      </c>
      <c r="B9" s="86">
        <v>10</v>
      </c>
      <c r="C9" s="87">
        <v>50</v>
      </c>
      <c r="D9" s="87" t="s">
        <v>138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147</v>
      </c>
      <c r="B10" s="82">
        <v>15</v>
      </c>
      <c r="C10" s="83">
        <v>30</v>
      </c>
      <c r="D10" s="83" t="s">
        <v>138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148</v>
      </c>
      <c r="B11" s="86">
        <v>0</v>
      </c>
      <c r="C11" s="87">
        <v>15</v>
      </c>
      <c r="D11" s="87" t="s">
        <v>138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149</v>
      </c>
      <c r="B12" s="82">
        <v>8</v>
      </c>
      <c r="C12" s="83">
        <v>35</v>
      </c>
      <c r="D12" s="83" t="s">
        <v>138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150</v>
      </c>
      <c r="B13" s="86">
        <v>5</v>
      </c>
      <c r="C13" s="87">
        <v>60</v>
      </c>
      <c r="D13" s="87" t="s">
        <v>138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151</v>
      </c>
      <c r="B14" s="82">
        <v>12</v>
      </c>
      <c r="C14" s="83">
        <v>18.5</v>
      </c>
      <c r="D14" s="98" t="s">
        <v>138</v>
      </c>
      <c r="E14" s="84" t="s">
        <v>152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153</v>
      </c>
      <c r="B15" s="86">
        <v>30</v>
      </c>
      <c r="C15" s="87">
        <v>0</v>
      </c>
      <c r="D15" s="96" t="s">
        <v>138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154</v>
      </c>
      <c r="B16" s="120">
        <v>1</v>
      </c>
      <c r="C16" s="101">
        <v>0</v>
      </c>
      <c r="D16" s="101" t="s">
        <v>138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155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156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157</v>
      </c>
      <c r="B19" s="89">
        <v>1</v>
      </c>
      <c r="C19" s="90">
        <v>1200</v>
      </c>
      <c r="D19" s="109" t="s">
        <v>56</v>
      </c>
      <c r="E19" s="84" t="s">
        <v>158</v>
      </c>
      <c r="F19" s="93" t="str">
        <f>IF(D19="Income",B19*C19,"")</f>
        <v/>
      </c>
      <c r="G19" s="38">
        <f>IF(D19="Expenditure",B19*C19,"")</f>
        <v>1200</v>
      </c>
    </row>
    <row r="20" spans="1:7" ht="15">
      <c r="A20" s="85" t="s">
        <v>159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160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161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162</v>
      </c>
      <c r="B23" s="82">
        <v>1</v>
      </c>
      <c r="C23" s="83">
        <v>800</v>
      </c>
      <c r="D23" s="83" t="s">
        <v>56</v>
      </c>
      <c r="E23" s="84" t="s">
        <v>163</v>
      </c>
      <c r="F23" s="39" t="str">
        <f>IF(D23="Income",B23*C23,"")</f>
        <v/>
      </c>
      <c r="G23" s="38">
        <f>IF(D23="Expenditure",B23*C23,"")</f>
        <v>800</v>
      </c>
    </row>
    <row r="24" spans="1:7" ht="15">
      <c r="A24" s="85" t="s">
        <v>164</v>
      </c>
      <c r="B24" s="86">
        <v>20</v>
      </c>
      <c r="C24" s="87">
        <v>38.5</v>
      </c>
      <c r="D24" s="87" t="s">
        <v>56</v>
      </c>
      <c r="E24" s="88" t="s">
        <v>165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166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167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168</v>
      </c>
      <c r="B27" s="82">
        <v>40</v>
      </c>
      <c r="C27" s="83">
        <v>14</v>
      </c>
      <c r="D27" s="83" t="s">
        <v>56</v>
      </c>
      <c r="E27" s="84" t="s">
        <v>169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170</v>
      </c>
      <c r="B28" s="86">
        <v>10</v>
      </c>
      <c r="C28" s="87">
        <v>55</v>
      </c>
      <c r="D28" s="87" t="s">
        <v>56</v>
      </c>
      <c r="E28" s="88" t="s">
        <v>165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171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172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173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174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175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176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130</v>
      </c>
      <c r="B35" s="82">
        <v>1</v>
      </c>
      <c r="C35" s="83">
        <v>300</v>
      </c>
      <c r="D35" s="83" t="s">
        <v>56</v>
      </c>
      <c r="E35" s="84" t="s">
        <v>177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178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179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180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181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182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183</v>
      </c>
      <c r="F41" s="20"/>
      <c r="G41" s="21"/>
    </row>
    <row r="42" spans="1:7" ht="18.95" thickBot="1">
      <c r="A42" s="30"/>
      <c r="B42" s="31"/>
      <c r="C42" s="32"/>
      <c r="D42" s="32"/>
      <c r="E42" s="33" t="s">
        <v>184</v>
      </c>
      <c r="F42" s="40">
        <f>SUM(F2:F40)</f>
        <v>13327</v>
      </c>
      <c r="G42" s="41">
        <f>SUM(G2:G40)</f>
        <v>16897.89</v>
      </c>
    </row>
    <row r="43" spans="1:7" ht="15.95" thickBot="1">
      <c r="A43" s="34"/>
      <c r="B43" s="35"/>
      <c r="C43" s="36"/>
      <c r="D43" s="36"/>
      <c r="E43" s="35" t="s">
        <v>185</v>
      </c>
      <c r="F43" s="130">
        <f>(F42-G42)</f>
        <v>-3570.8899999999994</v>
      </c>
      <c r="G43" s="131"/>
    </row>
    <row r="44" spans="1:7" ht="15.95" thickBot="1">
      <c r="A44" s="34"/>
      <c r="B44" s="35"/>
      <c r="C44" s="36"/>
      <c r="D44" s="36"/>
      <c r="E44" s="35" t="s">
        <v>186</v>
      </c>
      <c r="F44" s="128">
        <v>19343.72</v>
      </c>
      <c r="G44" s="129"/>
    </row>
    <row r="45" spans="1:7" ht="15.95" thickBot="1">
      <c r="A45" s="34"/>
      <c r="B45" s="35"/>
      <c r="C45" s="36"/>
      <c r="D45" s="36"/>
      <c r="E45" s="37" t="s">
        <v>187</v>
      </c>
      <c r="F45" s="128">
        <f>SUM(F44+F43)</f>
        <v>15772.830000000002</v>
      </c>
      <c r="G45" s="129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CEBB3-4D78-417C-8B98-463076167FD1}"/>
</file>

<file path=customXml/itemProps2.xml><?xml version="1.0" encoding="utf-8"?>
<ds:datastoreItem xmlns:ds="http://schemas.openxmlformats.org/officeDocument/2006/customXml" ds:itemID="{EA3C1C5E-4597-4231-94DF-48F4F4AF0FB9}"/>
</file>

<file path=customXml/itemProps3.xml><?xml version="1.0" encoding="utf-8"?>
<ds:datastoreItem xmlns:ds="http://schemas.openxmlformats.org/officeDocument/2006/customXml" ds:itemID="{D59ECA8D-E09B-448E-9772-0A91248D8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2020-10-13T11:31:09Z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